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am Agrarisch Advies\Esther\Endotoxinentoetsingskader\"/>
    </mc:Choice>
  </mc:AlternateContent>
  <xr:revisionPtr revIDLastSave="0" documentId="13_ncr:1_{2D54FBA7-641E-4637-B1E6-CFA1D3CA5C30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Toelichting" sheetId="25" r:id="rId1"/>
    <sheet name="Rekenblad afstanden ET 1.5" sheetId="2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4" l="1"/>
  <c r="C5" i="24"/>
  <c r="E108" i="24"/>
  <c r="E107" i="24"/>
  <c r="E106" i="24"/>
  <c r="E105" i="24"/>
  <c r="E104" i="24"/>
  <c r="E103" i="24"/>
  <c r="E102" i="24"/>
  <c r="E101" i="24"/>
  <c r="E130" i="24"/>
  <c r="D130" i="24"/>
  <c r="C130" i="24"/>
  <c r="E129" i="24"/>
  <c r="D129" i="24"/>
  <c r="C129" i="24"/>
  <c r="E128" i="24"/>
  <c r="D128" i="24"/>
  <c r="C128" i="24"/>
  <c r="E127" i="24"/>
  <c r="D127" i="24"/>
  <c r="C127" i="24"/>
  <c r="E126" i="24"/>
  <c r="D126" i="24"/>
  <c r="C126" i="24"/>
  <c r="E125" i="24"/>
  <c r="D125" i="24"/>
  <c r="C125" i="24"/>
  <c r="E124" i="24"/>
  <c r="D124" i="24"/>
  <c r="C124" i="24"/>
  <c r="E123" i="24"/>
  <c r="D123" i="24"/>
  <c r="C123" i="24"/>
  <c r="E118" i="24"/>
  <c r="D118" i="24"/>
  <c r="C118" i="24"/>
  <c r="E117" i="24"/>
  <c r="D117" i="24"/>
  <c r="C117" i="24"/>
  <c r="E116" i="24"/>
  <c r="D116" i="24"/>
  <c r="C116" i="24"/>
  <c r="E115" i="24"/>
  <c r="D115" i="24"/>
  <c r="C115" i="24"/>
  <c r="E114" i="24"/>
  <c r="D114" i="24"/>
  <c r="C114" i="24"/>
  <c r="E113" i="24"/>
  <c r="D113" i="24"/>
  <c r="C113" i="24"/>
  <c r="E112" i="24"/>
  <c r="D112" i="24"/>
  <c r="C112" i="24"/>
  <c r="E111" i="24"/>
  <c r="D111" i="24"/>
  <c r="C111" i="24"/>
  <c r="D108" i="24"/>
  <c r="C108" i="24"/>
  <c r="D107" i="24"/>
  <c r="C107" i="24"/>
  <c r="D106" i="24"/>
  <c r="C106" i="24"/>
  <c r="D105" i="24"/>
  <c r="C105" i="24"/>
  <c r="D104" i="24"/>
  <c r="C104" i="24"/>
  <c r="D103" i="24"/>
  <c r="C103" i="24"/>
  <c r="D102" i="24"/>
  <c r="C102" i="24"/>
  <c r="D101" i="24"/>
  <c r="C101" i="24"/>
  <c r="E96" i="24"/>
  <c r="D96" i="24"/>
  <c r="C96" i="24"/>
  <c r="E95" i="24"/>
  <c r="D95" i="24"/>
  <c r="C95" i="24"/>
  <c r="E94" i="24"/>
  <c r="D94" i="24"/>
  <c r="C94" i="24"/>
  <c r="E93" i="24"/>
  <c r="D93" i="24"/>
  <c r="C93" i="24"/>
  <c r="E92" i="24"/>
  <c r="D92" i="24"/>
  <c r="C92" i="24"/>
  <c r="E91" i="24"/>
  <c r="D91" i="24"/>
  <c r="C91" i="24"/>
  <c r="E90" i="24"/>
  <c r="D90" i="24"/>
  <c r="C90" i="24"/>
  <c r="E89" i="24"/>
  <c r="D89" i="24"/>
  <c r="C89" i="24"/>
  <c r="E84" i="24"/>
  <c r="D84" i="24"/>
  <c r="C84" i="24"/>
  <c r="E83" i="24"/>
  <c r="D83" i="24"/>
  <c r="C83" i="24"/>
  <c r="E82" i="24"/>
  <c r="D82" i="24"/>
  <c r="C82" i="24"/>
  <c r="E81" i="24"/>
  <c r="D81" i="24"/>
  <c r="C81" i="24"/>
  <c r="E80" i="24"/>
  <c r="D80" i="24"/>
  <c r="C80" i="24"/>
  <c r="E79" i="24"/>
  <c r="D79" i="24"/>
  <c r="C79" i="24"/>
  <c r="E78" i="24"/>
  <c r="D78" i="24"/>
  <c r="C78" i="24"/>
  <c r="E77" i="24"/>
  <c r="D77" i="24"/>
  <c r="C77" i="24"/>
  <c r="E72" i="24"/>
  <c r="D72" i="24"/>
  <c r="C72" i="24"/>
  <c r="E71" i="24"/>
  <c r="D71" i="24"/>
  <c r="C71" i="24"/>
  <c r="E70" i="24"/>
  <c r="D70" i="24"/>
  <c r="C70" i="24"/>
  <c r="E69" i="24"/>
  <c r="D69" i="24"/>
  <c r="C69" i="24"/>
  <c r="E68" i="24"/>
  <c r="D68" i="24"/>
  <c r="C68" i="24"/>
  <c r="E67" i="24"/>
  <c r="D67" i="24"/>
  <c r="C67" i="24"/>
  <c r="E66" i="24"/>
  <c r="D66" i="24"/>
  <c r="C66" i="24"/>
  <c r="E65" i="24"/>
  <c r="D65" i="24"/>
  <c r="C65" i="24"/>
  <c r="E60" i="24"/>
  <c r="D60" i="24"/>
  <c r="E59" i="24"/>
  <c r="D59" i="24"/>
  <c r="E58" i="24"/>
  <c r="D58" i="24"/>
  <c r="E57" i="24"/>
  <c r="D57" i="24"/>
  <c r="E56" i="24"/>
  <c r="D56" i="24"/>
  <c r="E55" i="24"/>
  <c r="D55" i="24"/>
  <c r="E54" i="24"/>
  <c r="D54" i="24"/>
  <c r="E53" i="24"/>
  <c r="D53" i="24"/>
  <c r="E48" i="24"/>
  <c r="D48" i="24"/>
  <c r="C48" i="24"/>
  <c r="E47" i="24"/>
  <c r="D47" i="24"/>
  <c r="C47" i="24"/>
  <c r="E46" i="24"/>
  <c r="D46" i="24"/>
  <c r="C46" i="24"/>
  <c r="E45" i="24"/>
  <c r="D45" i="24"/>
  <c r="C45" i="24"/>
  <c r="E44" i="24"/>
  <c r="D44" i="24"/>
  <c r="C44" i="24"/>
  <c r="E43" i="24"/>
  <c r="D43" i="24"/>
  <c r="C43" i="24"/>
  <c r="E42" i="24"/>
  <c r="D42" i="24"/>
  <c r="C42" i="24"/>
  <c r="E41" i="24"/>
  <c r="D41" i="24"/>
  <c r="C41" i="24"/>
  <c r="E36" i="24"/>
  <c r="E35" i="24"/>
  <c r="E34" i="24"/>
  <c r="E33" i="24"/>
  <c r="E32" i="24"/>
  <c r="E31" i="24"/>
  <c r="E30" i="24"/>
  <c r="E29" i="24"/>
  <c r="D36" i="24"/>
  <c r="D35" i="24"/>
  <c r="D34" i="24"/>
  <c r="D33" i="24"/>
  <c r="D32" i="24"/>
  <c r="D31" i="24"/>
  <c r="D30" i="24"/>
  <c r="D29" i="24"/>
  <c r="C36" i="24"/>
  <c r="C35" i="24"/>
  <c r="C34" i="24"/>
  <c r="C33" i="24"/>
  <c r="C32" i="24"/>
  <c r="C31" i="24"/>
  <c r="C30" i="24"/>
  <c r="C29" i="24"/>
  <c r="E12" i="24" l="1"/>
  <c r="D12" i="24"/>
  <c r="C12" i="24"/>
  <c r="E11" i="24"/>
  <c r="D11" i="24"/>
  <c r="C11" i="24"/>
  <c r="E10" i="24"/>
  <c r="D10" i="24"/>
  <c r="C10" i="24"/>
  <c r="E9" i="24"/>
  <c r="D9" i="24"/>
  <c r="C9" i="24"/>
  <c r="E8" i="24"/>
  <c r="D8" i="24"/>
  <c r="C8" i="24"/>
  <c r="E7" i="24"/>
  <c r="D7" i="24"/>
  <c r="C7" i="24"/>
  <c r="E6" i="24"/>
  <c r="D6" i="24"/>
  <c r="C6" i="24"/>
  <c r="E5" i="24"/>
  <c r="E24" i="24"/>
  <c r="E23" i="24"/>
  <c r="E22" i="24"/>
  <c r="E21" i="24"/>
  <c r="E20" i="24"/>
  <c r="E19" i="24"/>
  <c r="E18" i="24"/>
  <c r="E17" i="24"/>
  <c r="D24" i="24"/>
  <c r="D23" i="24"/>
  <c r="D22" i="24"/>
  <c r="D21" i="24"/>
  <c r="D20" i="24"/>
  <c r="D19" i="24"/>
  <c r="D18" i="24"/>
  <c r="D17" i="24"/>
  <c r="C24" i="24"/>
  <c r="C23" i="24"/>
  <c r="C22" i="24"/>
  <c r="C21" i="24"/>
  <c r="C20" i="24"/>
  <c r="C19" i="24"/>
  <c r="C18" i="24"/>
  <c r="C17" i="24"/>
</calcChain>
</file>

<file path=xl/sharedStrings.xml><?xml version="1.0" encoding="utf-8"?>
<sst xmlns="http://schemas.openxmlformats.org/spreadsheetml/2006/main" count="168" uniqueCount="31">
  <si>
    <t>Toelichting op het rekenblad overschrijdingsafstanden Endotoxine toetsingskader 1.5</t>
  </si>
  <si>
    <t>Rekenblad</t>
  </si>
  <si>
    <t>Invullen</t>
  </si>
  <si>
    <t>Let op: voor vleesvarkens en leghennen zijn er twee opties bij het invullen: stallen met een hoge en met een lage emissiefactor voor fijn stof. Vleesvarkens een emissiefactor lager of hoger dan 150 gram per dier per dag (E&gt;150 en E&lt;150). Idem voor leghennen (E&gt;40 en E&lt;40).</t>
  </si>
  <si>
    <t>Resultaat</t>
  </si>
  <si>
    <t>Na het invullen verschijnt direct het resultaat: De overschrijdingsafstand c.q. de minimaal aan te houden afstand om de grenswaarde niet te overschrijden.</t>
  </si>
  <si>
    <t>30 EU/m3</t>
  </si>
  <si>
    <t>20 EU/m3</t>
  </si>
  <si>
    <t>10 EU/m3</t>
  </si>
  <si>
    <t>Kraamzeugen</t>
  </si>
  <si>
    <t>Biggen</t>
  </si>
  <si>
    <t>Vleesvarkens E&gt;150</t>
  </si>
  <si>
    <t>Vleesvarkens E&lt;150</t>
  </si>
  <si>
    <t>Leghennen E&gt;40</t>
  </si>
  <si>
    <t>Leghennen E&lt;40</t>
  </si>
  <si>
    <t>Vleeskuikens E&gt;20</t>
  </si>
  <si>
    <t>Vleeskuikens E&lt;20</t>
  </si>
  <si>
    <t>Rundvee</t>
  </si>
  <si>
    <t>Dragende zeugen</t>
  </si>
  <si>
    <t>Emissie PM10 kg per jaar</t>
  </si>
  <si>
    <t>Overschrijdingsafstand / minimaal aan te houden afstand (meter)</t>
  </si>
  <si>
    <r>
      <t xml:space="preserve">Emissie invullen </t>
    </r>
    <r>
      <rPr>
        <sz val="11"/>
        <color theme="1"/>
        <rFont val="Wingdings"/>
        <charset val="2"/>
      </rPr>
      <t>ð</t>
    </r>
  </si>
  <si>
    <t>Geiten</t>
  </si>
  <si>
    <t>E&gt; 150 betekent per dierplaats &gt; 150 g emissie</t>
  </si>
  <si>
    <t>E&lt; 150 betekent per dierplaats &lt; 150 g emissie</t>
  </si>
  <si>
    <t>E&gt; 40 betekent per dierplaats &gt; 40 g emissie</t>
  </si>
  <si>
    <t>E&lt; 40 betekent per dierplaats &lt; 40 g emissie</t>
  </si>
  <si>
    <t>E&gt; 20 betekent per dierplaats &gt; 20 g emissie</t>
  </si>
  <si>
    <t>E&lt; 20 betekent per dierplaats &lt; 20 g emissie</t>
  </si>
  <si>
    <t>In het rekenblad kunt u de fijnstof-emissie  in kilogram invullen, per diercategorie. De bedrijfsemissie of de emissie per stal.</t>
  </si>
  <si>
    <t>Het rekenblad is het voor het bepalen van de overschrijdingsafstand voor 1 bedrijf. Het is niet geschikt voor het bepalen van de cumulatieve belasting door endotoxinen.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</si>
</sst>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Wingdings"/>
      <charset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5" borderId="0" xfId="0" applyFill="1" applyProtection="1">
      <protection locked="0"/>
    </xf>
    <xf numFmtId="0" fontId="0" fillId="0" borderId="0" xfId="0" applyProtection="1">
      <protection locked="0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2" fillId="3" borderId="3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0" xfId="0" applyFill="1" applyProtection="1"/>
    <xf numFmtId="0" fontId="2" fillId="3" borderId="1" xfId="0" applyFont="1" applyFill="1" applyBorder="1" applyAlignment="1" applyProtection="1">
      <alignment horizontal="center" wrapText="1"/>
    </xf>
    <xf numFmtId="0" fontId="3" fillId="3" borderId="2" xfId="0" applyFont="1" applyFill="1" applyBorder="1" applyAlignment="1" applyProtection="1">
      <alignment horizontal="center" wrapText="1"/>
    </xf>
    <xf numFmtId="1" fontId="0" fillId="4" borderId="1" xfId="0" applyNumberFormat="1" applyFill="1" applyBorder="1" applyAlignment="1" applyProtection="1">
      <alignment horizontal="center"/>
    </xf>
    <xf numFmtId="0" fontId="4" fillId="0" borderId="0" xfId="0" applyFont="1" applyProtection="1"/>
    <xf numFmtId="0" fontId="0" fillId="0" borderId="0" xfId="0" applyProtection="1"/>
    <xf numFmtId="0" fontId="5" fillId="0" borderId="0" xfId="0" applyFont="1" applyAlignment="1" applyProtection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workbookViewId="0">
      <selection activeCell="D18" sqref="D18"/>
    </sheetView>
  </sheetViews>
  <sheetFormatPr defaultRowHeight="15" x14ac:dyDescent="0.25"/>
  <cols>
    <col min="1" max="1" width="15.5703125" customWidth="1"/>
    <col min="2" max="2" width="86.85546875" customWidth="1"/>
    <col min="3" max="3" width="3.140625" customWidth="1"/>
    <col min="4" max="4" width="84.7109375" customWidth="1"/>
  </cols>
  <sheetData>
    <row r="1" spans="1:4" x14ac:dyDescent="0.25">
      <c r="A1" s="7" t="s">
        <v>0</v>
      </c>
      <c r="B1" s="7"/>
      <c r="C1" s="3"/>
      <c r="D1" s="1"/>
    </row>
    <row r="2" spans="1:4" ht="7.15" customHeight="1" x14ac:dyDescent="0.25">
      <c r="A2" s="3"/>
      <c r="B2" s="3"/>
      <c r="C2" s="3"/>
    </row>
    <row r="3" spans="1:4" ht="38.25" customHeight="1" x14ac:dyDescent="0.25">
      <c r="A3" s="3" t="s">
        <v>1</v>
      </c>
      <c r="B3" s="5" t="s">
        <v>30</v>
      </c>
      <c r="C3" s="3"/>
      <c r="D3" s="2"/>
    </row>
    <row r="4" spans="1:4" ht="34.15" customHeight="1" x14ac:dyDescent="0.25">
      <c r="A4" s="4" t="s">
        <v>2</v>
      </c>
      <c r="B4" s="2" t="s">
        <v>29</v>
      </c>
      <c r="C4" s="2"/>
      <c r="D4" s="2"/>
    </row>
    <row r="5" spans="1:4" ht="46.9" customHeight="1" x14ac:dyDescent="0.25">
      <c r="A5" s="4"/>
      <c r="B5" s="2" t="s">
        <v>3</v>
      </c>
      <c r="C5" s="2"/>
      <c r="D5" s="2"/>
    </row>
    <row r="6" spans="1:4" ht="30" x14ac:dyDescent="0.25">
      <c r="A6" s="3" t="s">
        <v>4</v>
      </c>
      <c r="B6" s="2" t="s">
        <v>5</v>
      </c>
      <c r="D6" s="2"/>
    </row>
    <row r="7" spans="1:4" x14ac:dyDescent="0.25">
      <c r="B7" s="5"/>
      <c r="D7" s="2"/>
    </row>
    <row r="8" spans="1:4" x14ac:dyDescent="0.25">
      <c r="A8" s="6"/>
      <c r="B8" s="5"/>
      <c r="D8" s="2"/>
    </row>
    <row r="9" spans="1:4" x14ac:dyDescent="0.25">
      <c r="B9" s="5"/>
      <c r="D9" s="2"/>
    </row>
    <row r="10" spans="1:4" x14ac:dyDescent="0.25">
      <c r="B10" s="5"/>
      <c r="D10" s="2"/>
    </row>
    <row r="11" spans="1:4" x14ac:dyDescent="0.25">
      <c r="B11" s="5"/>
      <c r="D11" s="2"/>
    </row>
    <row r="12" spans="1:4" x14ac:dyDescent="0.25">
      <c r="B12" s="5"/>
      <c r="D12" s="2"/>
    </row>
    <row r="13" spans="1:4" x14ac:dyDescent="0.25">
      <c r="B13" s="5"/>
      <c r="D13" s="2"/>
    </row>
    <row r="14" spans="1:4" x14ac:dyDescent="0.25">
      <c r="B14" s="5"/>
      <c r="D14" s="2"/>
    </row>
    <row r="15" spans="1:4" x14ac:dyDescent="0.25">
      <c r="B15" s="5"/>
      <c r="D15" s="2"/>
    </row>
    <row r="16" spans="1:4" x14ac:dyDescent="0.25">
      <c r="B16" s="5"/>
      <c r="D16" s="2"/>
    </row>
    <row r="17" spans="2:4" x14ac:dyDescent="0.25">
      <c r="B17" s="5"/>
      <c r="D17" s="2"/>
    </row>
    <row r="18" spans="2:4" x14ac:dyDescent="0.25">
      <c r="B18" s="5"/>
      <c r="D18" s="2"/>
    </row>
    <row r="19" spans="2:4" x14ac:dyDescent="0.25">
      <c r="B19" s="5"/>
      <c r="D19" s="2"/>
    </row>
    <row r="20" spans="2:4" x14ac:dyDescent="0.25">
      <c r="B20" s="5"/>
      <c r="D20" s="2"/>
    </row>
    <row r="21" spans="2:4" x14ac:dyDescent="0.25">
      <c r="B21" s="5"/>
      <c r="D21" s="2"/>
    </row>
    <row r="22" spans="2:4" x14ac:dyDescent="0.25">
      <c r="B22" s="5"/>
      <c r="D22" s="2"/>
    </row>
    <row r="23" spans="2:4" x14ac:dyDescent="0.25">
      <c r="B23" s="5"/>
      <c r="D23" s="2"/>
    </row>
    <row r="24" spans="2:4" x14ac:dyDescent="0.25">
      <c r="D24" s="2"/>
    </row>
  </sheetData>
  <sheetProtection algorithmName="SHA-512" hashValue="JcYeg0iNUb+rWkqlsaKH4zmpkycgQny3jnY3pxKTA43Xxwm8EKczazfOQteigE+aC7QGS5xI3S3dqVeG2o0kRw==" saltValue="nTTD8Cn17Y+zDHRmDrduZA==" spinCount="100000" sheet="1" objects="1" scenarios="1"/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32"/>
  <sheetViews>
    <sheetView tabSelected="1" workbookViewId="0">
      <selection activeCell="B123" sqref="B123"/>
    </sheetView>
  </sheetViews>
  <sheetFormatPr defaultRowHeight="15" x14ac:dyDescent="0.25"/>
  <cols>
    <col min="1" max="1" width="23" style="9" customWidth="1"/>
    <col min="2" max="2" width="9.140625" style="9"/>
    <col min="3" max="5" width="20.28515625" style="9" customWidth="1"/>
    <col min="6" max="16384" width="9.140625" style="9"/>
  </cols>
  <sheetData>
    <row r="1" spans="1:5" x14ac:dyDescent="0.25">
      <c r="A1" s="13"/>
      <c r="B1" s="8"/>
      <c r="C1" s="13"/>
      <c r="D1" s="13"/>
      <c r="E1" s="13"/>
    </row>
    <row r="2" spans="1:5" x14ac:dyDescent="0.25">
      <c r="A2" s="13"/>
      <c r="B2" s="8"/>
      <c r="C2" s="13"/>
      <c r="D2" s="13"/>
      <c r="E2" s="13"/>
    </row>
    <row r="3" spans="1:5" ht="18.75" x14ac:dyDescent="0.3">
      <c r="A3" s="17" t="s">
        <v>18</v>
      </c>
      <c r="B3" s="10" t="s">
        <v>19</v>
      </c>
      <c r="C3" s="14" t="s">
        <v>20</v>
      </c>
      <c r="D3" s="14"/>
      <c r="E3" s="14"/>
    </row>
    <row r="4" spans="1:5" x14ac:dyDescent="0.25">
      <c r="A4" s="18"/>
      <c r="B4" s="11"/>
      <c r="C4" s="15" t="s">
        <v>6</v>
      </c>
      <c r="D4" s="15" t="s">
        <v>7</v>
      </c>
      <c r="E4" s="15" t="s">
        <v>8</v>
      </c>
    </row>
    <row r="5" spans="1:5" x14ac:dyDescent="0.25">
      <c r="A5" s="19" t="s">
        <v>21</v>
      </c>
      <c r="B5" s="12"/>
      <c r="C5" s="16" t="e">
        <f>(LN(B5))*52.546-258.16</f>
        <v>#NUM!</v>
      </c>
      <c r="D5" s="16" t="e">
        <f>(LN(B5))*61.45-283.49</f>
        <v>#NUM!</v>
      </c>
      <c r="E5" s="16" t="e">
        <f>(LN(B5))*68.514-264.31</f>
        <v>#NUM!</v>
      </c>
    </row>
    <row r="6" spans="1:5" x14ac:dyDescent="0.25">
      <c r="A6" s="19" t="s">
        <v>21</v>
      </c>
      <c r="B6" s="12"/>
      <c r="C6" s="16" t="e">
        <f t="shared" ref="C6:C12" si="0">(LN(B6))*52.546-258.16</f>
        <v>#NUM!</v>
      </c>
      <c r="D6" s="16" t="e">
        <f t="shared" ref="D6:D12" si="1">(LN(B6))*61.45-283.49</f>
        <v>#NUM!</v>
      </c>
      <c r="E6" s="16" t="e">
        <f t="shared" ref="E6:E12" si="2">(LN(B6))*68.514-264.31</f>
        <v>#NUM!</v>
      </c>
    </row>
    <row r="7" spans="1:5" x14ac:dyDescent="0.25">
      <c r="A7" s="19" t="s">
        <v>21</v>
      </c>
      <c r="B7" s="12"/>
      <c r="C7" s="16" t="e">
        <f t="shared" si="0"/>
        <v>#NUM!</v>
      </c>
      <c r="D7" s="16" t="e">
        <f t="shared" si="1"/>
        <v>#NUM!</v>
      </c>
      <c r="E7" s="16" t="e">
        <f t="shared" si="2"/>
        <v>#NUM!</v>
      </c>
    </row>
    <row r="8" spans="1:5" x14ac:dyDescent="0.25">
      <c r="A8" s="19" t="s">
        <v>21</v>
      </c>
      <c r="B8" s="12"/>
      <c r="C8" s="16" t="e">
        <f t="shared" si="0"/>
        <v>#NUM!</v>
      </c>
      <c r="D8" s="16" t="e">
        <f t="shared" si="1"/>
        <v>#NUM!</v>
      </c>
      <c r="E8" s="16" t="e">
        <f t="shared" si="2"/>
        <v>#NUM!</v>
      </c>
    </row>
    <row r="9" spans="1:5" x14ac:dyDescent="0.25">
      <c r="A9" s="19" t="s">
        <v>21</v>
      </c>
      <c r="B9" s="12"/>
      <c r="C9" s="16" t="e">
        <f t="shared" si="0"/>
        <v>#NUM!</v>
      </c>
      <c r="D9" s="16" t="e">
        <f t="shared" si="1"/>
        <v>#NUM!</v>
      </c>
      <c r="E9" s="16" t="e">
        <f t="shared" si="2"/>
        <v>#NUM!</v>
      </c>
    </row>
    <row r="10" spans="1:5" x14ac:dyDescent="0.25">
      <c r="A10" s="19" t="s">
        <v>21</v>
      </c>
      <c r="B10" s="12"/>
      <c r="C10" s="16" t="e">
        <f t="shared" si="0"/>
        <v>#NUM!</v>
      </c>
      <c r="D10" s="16" t="e">
        <f t="shared" si="1"/>
        <v>#NUM!</v>
      </c>
      <c r="E10" s="16" t="e">
        <f t="shared" si="2"/>
        <v>#NUM!</v>
      </c>
    </row>
    <row r="11" spans="1:5" x14ac:dyDescent="0.25">
      <c r="A11" s="19" t="s">
        <v>21</v>
      </c>
      <c r="B11" s="12"/>
      <c r="C11" s="16" t="e">
        <f t="shared" si="0"/>
        <v>#NUM!</v>
      </c>
      <c r="D11" s="16" t="e">
        <f t="shared" si="1"/>
        <v>#NUM!</v>
      </c>
      <c r="E11" s="16" t="e">
        <f t="shared" si="2"/>
        <v>#NUM!</v>
      </c>
    </row>
    <row r="12" spans="1:5" x14ac:dyDescent="0.25">
      <c r="A12" s="19" t="s">
        <v>21</v>
      </c>
      <c r="B12" s="12"/>
      <c r="C12" s="16" t="e">
        <f t="shared" si="0"/>
        <v>#NUM!</v>
      </c>
      <c r="D12" s="16" t="e">
        <f t="shared" si="1"/>
        <v>#NUM!</v>
      </c>
      <c r="E12" s="16" t="e">
        <f t="shared" si="2"/>
        <v>#NUM!</v>
      </c>
    </row>
    <row r="13" spans="1:5" x14ac:dyDescent="0.25">
      <c r="A13" s="13"/>
      <c r="B13" s="8"/>
      <c r="C13" s="13"/>
      <c r="D13" s="13"/>
      <c r="E13" s="13"/>
    </row>
    <row r="14" spans="1:5" x14ac:dyDescent="0.25">
      <c r="A14" s="13"/>
      <c r="B14" s="8"/>
      <c r="C14" s="13"/>
      <c r="D14" s="13"/>
      <c r="E14" s="13"/>
    </row>
    <row r="15" spans="1:5" ht="22.5" customHeight="1" x14ac:dyDescent="0.3">
      <c r="A15" s="17" t="s">
        <v>9</v>
      </c>
      <c r="B15" s="10" t="s">
        <v>19</v>
      </c>
      <c r="C15" s="14" t="s">
        <v>20</v>
      </c>
      <c r="D15" s="14"/>
      <c r="E15" s="14"/>
    </row>
    <row r="16" spans="1:5" ht="31.5" customHeight="1" x14ac:dyDescent="0.25">
      <c r="A16" s="18"/>
      <c r="B16" s="11"/>
      <c r="C16" s="15" t="s">
        <v>6</v>
      </c>
      <c r="D16" s="15" t="s">
        <v>7</v>
      </c>
      <c r="E16" s="15" t="s">
        <v>8</v>
      </c>
    </row>
    <row r="17" spans="1:5" x14ac:dyDescent="0.25">
      <c r="A17" s="19" t="s">
        <v>21</v>
      </c>
      <c r="B17" s="12"/>
      <c r="C17" s="16" t="e">
        <f>(LN(B17))*63.876-336.12</f>
        <v>#NUM!</v>
      </c>
      <c r="D17" s="16" t="e">
        <f>(LN(B17))*68.758-334.43</f>
        <v>#NUM!</v>
      </c>
      <c r="E17" s="16" t="e">
        <f>(LN(B17))*65.846-262.74</f>
        <v>#NUM!</v>
      </c>
    </row>
    <row r="18" spans="1:5" x14ac:dyDescent="0.25">
      <c r="A18" s="19" t="s">
        <v>21</v>
      </c>
      <c r="B18" s="12"/>
      <c r="C18" s="16" t="e">
        <f t="shared" ref="C18:C24" si="3">(LN(B18))*63.876-336.12</f>
        <v>#NUM!</v>
      </c>
      <c r="D18" s="16" t="e">
        <f t="shared" ref="D18:D24" si="4">(LN(B18))*68.758-334.43</f>
        <v>#NUM!</v>
      </c>
      <c r="E18" s="16" t="e">
        <f t="shared" ref="E18:E24" si="5">(LN(B18))*65.846-262.74</f>
        <v>#NUM!</v>
      </c>
    </row>
    <row r="19" spans="1:5" x14ac:dyDescent="0.25">
      <c r="A19" s="19" t="s">
        <v>21</v>
      </c>
      <c r="B19" s="12"/>
      <c r="C19" s="16" t="e">
        <f t="shared" si="3"/>
        <v>#NUM!</v>
      </c>
      <c r="D19" s="16" t="e">
        <f t="shared" si="4"/>
        <v>#NUM!</v>
      </c>
      <c r="E19" s="16" t="e">
        <f t="shared" si="5"/>
        <v>#NUM!</v>
      </c>
    </row>
    <row r="20" spans="1:5" x14ac:dyDescent="0.25">
      <c r="A20" s="19" t="s">
        <v>21</v>
      </c>
      <c r="B20" s="12"/>
      <c r="C20" s="16" t="e">
        <f t="shared" si="3"/>
        <v>#NUM!</v>
      </c>
      <c r="D20" s="16" t="e">
        <f t="shared" si="4"/>
        <v>#NUM!</v>
      </c>
      <c r="E20" s="16" t="e">
        <f t="shared" si="5"/>
        <v>#NUM!</v>
      </c>
    </row>
    <row r="21" spans="1:5" x14ac:dyDescent="0.25">
      <c r="A21" s="19" t="s">
        <v>21</v>
      </c>
      <c r="B21" s="12"/>
      <c r="C21" s="16" t="e">
        <f t="shared" si="3"/>
        <v>#NUM!</v>
      </c>
      <c r="D21" s="16" t="e">
        <f t="shared" si="4"/>
        <v>#NUM!</v>
      </c>
      <c r="E21" s="16" t="e">
        <f t="shared" si="5"/>
        <v>#NUM!</v>
      </c>
    </row>
    <row r="22" spans="1:5" x14ac:dyDescent="0.25">
      <c r="A22" s="19" t="s">
        <v>21</v>
      </c>
      <c r="B22" s="12"/>
      <c r="C22" s="16" t="e">
        <f t="shared" si="3"/>
        <v>#NUM!</v>
      </c>
      <c r="D22" s="16" t="e">
        <f t="shared" si="4"/>
        <v>#NUM!</v>
      </c>
      <c r="E22" s="16" t="e">
        <f t="shared" si="5"/>
        <v>#NUM!</v>
      </c>
    </row>
    <row r="23" spans="1:5" x14ac:dyDescent="0.25">
      <c r="A23" s="19" t="s">
        <v>21</v>
      </c>
      <c r="B23" s="12"/>
      <c r="C23" s="16" t="e">
        <f t="shared" si="3"/>
        <v>#NUM!</v>
      </c>
      <c r="D23" s="16" t="e">
        <f t="shared" si="4"/>
        <v>#NUM!</v>
      </c>
      <c r="E23" s="16" t="e">
        <f t="shared" si="5"/>
        <v>#NUM!</v>
      </c>
    </row>
    <row r="24" spans="1:5" x14ac:dyDescent="0.25">
      <c r="A24" s="19" t="s">
        <v>21</v>
      </c>
      <c r="B24" s="12"/>
      <c r="C24" s="16" t="e">
        <f t="shared" si="3"/>
        <v>#NUM!</v>
      </c>
      <c r="D24" s="16" t="e">
        <f t="shared" si="4"/>
        <v>#NUM!</v>
      </c>
      <c r="E24" s="16" t="e">
        <f t="shared" si="5"/>
        <v>#NUM!</v>
      </c>
    </row>
    <row r="25" spans="1:5" x14ac:dyDescent="0.25">
      <c r="A25" s="13"/>
      <c r="B25" s="8"/>
      <c r="C25" s="13"/>
      <c r="D25" s="13"/>
      <c r="E25" s="13"/>
    </row>
    <row r="26" spans="1:5" x14ac:dyDescent="0.25">
      <c r="A26" s="13"/>
      <c r="B26" s="8"/>
      <c r="C26" s="13"/>
      <c r="D26" s="13"/>
      <c r="E26" s="13"/>
    </row>
    <row r="27" spans="1:5" ht="18.75" x14ac:dyDescent="0.3">
      <c r="A27" s="17" t="s">
        <v>10</v>
      </c>
      <c r="B27" s="10" t="s">
        <v>19</v>
      </c>
      <c r="C27" s="14" t="s">
        <v>20</v>
      </c>
      <c r="D27" s="14"/>
      <c r="E27" s="14"/>
    </row>
    <row r="28" spans="1:5" x14ac:dyDescent="0.25">
      <c r="A28" s="18"/>
      <c r="B28" s="11"/>
      <c r="C28" s="15" t="s">
        <v>6</v>
      </c>
      <c r="D28" s="15" t="s">
        <v>7</v>
      </c>
      <c r="E28" s="15" t="s">
        <v>8</v>
      </c>
    </row>
    <row r="29" spans="1:5" x14ac:dyDescent="0.25">
      <c r="A29" s="19" t="s">
        <v>21</v>
      </c>
      <c r="B29" s="12"/>
      <c r="C29" s="16" t="e">
        <f>(LN(B29))*80.897-358.57</f>
        <v>#NUM!</v>
      </c>
      <c r="D29" s="16" t="e">
        <f>(LN(B29))*102.05-432.57</f>
        <v>#NUM!</v>
      </c>
      <c r="E29" s="16" t="e">
        <f>(LN(B29))*159.93-658.52</f>
        <v>#NUM!</v>
      </c>
    </row>
    <row r="30" spans="1:5" x14ac:dyDescent="0.25">
      <c r="A30" s="19" t="s">
        <v>21</v>
      </c>
      <c r="B30" s="12"/>
      <c r="C30" s="16" t="e">
        <f t="shared" ref="C30:C36" si="6">(LN(B30))*80.897-358.57</f>
        <v>#NUM!</v>
      </c>
      <c r="D30" s="16" t="e">
        <f t="shared" ref="D30:D36" si="7">(LN(B30))*102.05-432.57</f>
        <v>#NUM!</v>
      </c>
      <c r="E30" s="16" t="e">
        <f t="shared" ref="E30:E36" si="8">(LN(B30))*159.93-658.52</f>
        <v>#NUM!</v>
      </c>
    </row>
    <row r="31" spans="1:5" x14ac:dyDescent="0.25">
      <c r="A31" s="19" t="s">
        <v>21</v>
      </c>
      <c r="B31" s="12"/>
      <c r="C31" s="16" t="e">
        <f t="shared" si="6"/>
        <v>#NUM!</v>
      </c>
      <c r="D31" s="16" t="e">
        <f t="shared" si="7"/>
        <v>#NUM!</v>
      </c>
      <c r="E31" s="16" t="e">
        <f t="shared" si="8"/>
        <v>#NUM!</v>
      </c>
    </row>
    <row r="32" spans="1:5" x14ac:dyDescent="0.25">
      <c r="A32" s="19" t="s">
        <v>21</v>
      </c>
      <c r="B32" s="12"/>
      <c r="C32" s="16" t="e">
        <f t="shared" si="6"/>
        <v>#NUM!</v>
      </c>
      <c r="D32" s="16" t="e">
        <f t="shared" si="7"/>
        <v>#NUM!</v>
      </c>
      <c r="E32" s="16" t="e">
        <f t="shared" si="8"/>
        <v>#NUM!</v>
      </c>
    </row>
    <row r="33" spans="1:5" x14ac:dyDescent="0.25">
      <c r="A33" s="19" t="s">
        <v>21</v>
      </c>
      <c r="B33" s="12"/>
      <c r="C33" s="16" t="e">
        <f t="shared" si="6"/>
        <v>#NUM!</v>
      </c>
      <c r="D33" s="16" t="e">
        <f t="shared" si="7"/>
        <v>#NUM!</v>
      </c>
      <c r="E33" s="16" t="e">
        <f t="shared" si="8"/>
        <v>#NUM!</v>
      </c>
    </row>
    <row r="34" spans="1:5" x14ac:dyDescent="0.25">
      <c r="A34" s="19" t="s">
        <v>21</v>
      </c>
      <c r="B34" s="12"/>
      <c r="C34" s="16" t="e">
        <f t="shared" si="6"/>
        <v>#NUM!</v>
      </c>
      <c r="D34" s="16" t="e">
        <f t="shared" si="7"/>
        <v>#NUM!</v>
      </c>
      <c r="E34" s="16" t="e">
        <f t="shared" si="8"/>
        <v>#NUM!</v>
      </c>
    </row>
    <row r="35" spans="1:5" x14ac:dyDescent="0.25">
      <c r="A35" s="19" t="s">
        <v>21</v>
      </c>
      <c r="B35" s="12"/>
      <c r="C35" s="16" t="e">
        <f t="shared" si="6"/>
        <v>#NUM!</v>
      </c>
      <c r="D35" s="16" t="e">
        <f t="shared" si="7"/>
        <v>#NUM!</v>
      </c>
      <c r="E35" s="16" t="e">
        <f t="shared" si="8"/>
        <v>#NUM!</v>
      </c>
    </row>
    <row r="36" spans="1:5" x14ac:dyDescent="0.25">
      <c r="A36" s="19" t="s">
        <v>21</v>
      </c>
      <c r="B36" s="12"/>
      <c r="C36" s="16" t="e">
        <f t="shared" si="6"/>
        <v>#NUM!</v>
      </c>
      <c r="D36" s="16" t="e">
        <f t="shared" si="7"/>
        <v>#NUM!</v>
      </c>
      <c r="E36" s="16" t="e">
        <f t="shared" si="8"/>
        <v>#NUM!</v>
      </c>
    </row>
    <row r="37" spans="1:5" x14ac:dyDescent="0.25">
      <c r="A37" s="13"/>
      <c r="B37" s="8"/>
      <c r="C37" s="13"/>
      <c r="D37" s="13"/>
      <c r="E37" s="13"/>
    </row>
    <row r="38" spans="1:5" x14ac:dyDescent="0.25">
      <c r="A38" s="13"/>
      <c r="B38" s="8"/>
      <c r="C38" s="13"/>
      <c r="D38" s="13"/>
      <c r="E38" s="13"/>
    </row>
    <row r="39" spans="1:5" ht="18.75" x14ac:dyDescent="0.3">
      <c r="A39" s="17" t="s">
        <v>11</v>
      </c>
      <c r="B39" s="10" t="s">
        <v>19</v>
      </c>
      <c r="C39" s="14" t="s">
        <v>20</v>
      </c>
      <c r="D39" s="14"/>
      <c r="E39" s="14"/>
    </row>
    <row r="40" spans="1:5" x14ac:dyDescent="0.25">
      <c r="A40" s="18" t="s">
        <v>23</v>
      </c>
      <c r="B40" s="11"/>
      <c r="C40" s="15" t="s">
        <v>6</v>
      </c>
      <c r="D40" s="15" t="s">
        <v>7</v>
      </c>
      <c r="E40" s="15" t="s">
        <v>8</v>
      </c>
    </row>
    <row r="41" spans="1:5" x14ac:dyDescent="0.25">
      <c r="A41" s="19" t="s">
        <v>21</v>
      </c>
      <c r="B41" s="12"/>
      <c r="C41" s="16" t="e">
        <f>(LN(B41))*72.004-365.34</f>
        <v>#NUM!</v>
      </c>
      <c r="D41" s="16" t="e">
        <f>(LN(B41))*73.03-337.29</f>
        <v>#NUM!</v>
      </c>
      <c r="E41" s="16" t="e">
        <f>(LN(B41))*101.78-452.33</f>
        <v>#NUM!</v>
      </c>
    </row>
    <row r="42" spans="1:5" x14ac:dyDescent="0.25">
      <c r="A42" s="19" t="s">
        <v>21</v>
      </c>
      <c r="B42" s="12"/>
      <c r="C42" s="16" t="e">
        <f t="shared" ref="C42:C48" si="9">(LN(B42))*72.004-365.34</f>
        <v>#NUM!</v>
      </c>
      <c r="D42" s="16" t="e">
        <f t="shared" ref="D42:D48" si="10">(LN(B42))*73.03-337.29</f>
        <v>#NUM!</v>
      </c>
      <c r="E42" s="16" t="e">
        <f t="shared" ref="E42:E48" si="11">(LN(B42))*101.78-452.33</f>
        <v>#NUM!</v>
      </c>
    </row>
    <row r="43" spans="1:5" x14ac:dyDescent="0.25">
      <c r="A43" s="19" t="s">
        <v>21</v>
      </c>
      <c r="B43" s="12"/>
      <c r="C43" s="16" t="e">
        <f t="shared" si="9"/>
        <v>#NUM!</v>
      </c>
      <c r="D43" s="16" t="e">
        <f t="shared" si="10"/>
        <v>#NUM!</v>
      </c>
      <c r="E43" s="16" t="e">
        <f t="shared" si="11"/>
        <v>#NUM!</v>
      </c>
    </row>
    <row r="44" spans="1:5" x14ac:dyDescent="0.25">
      <c r="A44" s="19" t="s">
        <v>21</v>
      </c>
      <c r="B44" s="12"/>
      <c r="C44" s="16" t="e">
        <f t="shared" si="9"/>
        <v>#NUM!</v>
      </c>
      <c r="D44" s="16" t="e">
        <f t="shared" si="10"/>
        <v>#NUM!</v>
      </c>
      <c r="E44" s="16" t="e">
        <f t="shared" si="11"/>
        <v>#NUM!</v>
      </c>
    </row>
    <row r="45" spans="1:5" x14ac:dyDescent="0.25">
      <c r="A45" s="19" t="s">
        <v>21</v>
      </c>
      <c r="B45" s="12"/>
      <c r="C45" s="16" t="e">
        <f t="shared" si="9"/>
        <v>#NUM!</v>
      </c>
      <c r="D45" s="16" t="e">
        <f t="shared" si="10"/>
        <v>#NUM!</v>
      </c>
      <c r="E45" s="16" t="e">
        <f t="shared" si="11"/>
        <v>#NUM!</v>
      </c>
    </row>
    <row r="46" spans="1:5" x14ac:dyDescent="0.25">
      <c r="A46" s="19" t="s">
        <v>21</v>
      </c>
      <c r="B46" s="12"/>
      <c r="C46" s="16" t="e">
        <f t="shared" si="9"/>
        <v>#NUM!</v>
      </c>
      <c r="D46" s="16" t="e">
        <f t="shared" si="10"/>
        <v>#NUM!</v>
      </c>
      <c r="E46" s="16" t="e">
        <f t="shared" si="11"/>
        <v>#NUM!</v>
      </c>
    </row>
    <row r="47" spans="1:5" x14ac:dyDescent="0.25">
      <c r="A47" s="19" t="s">
        <v>21</v>
      </c>
      <c r="B47" s="12"/>
      <c r="C47" s="16" t="e">
        <f t="shared" si="9"/>
        <v>#NUM!</v>
      </c>
      <c r="D47" s="16" t="e">
        <f t="shared" si="10"/>
        <v>#NUM!</v>
      </c>
      <c r="E47" s="16" t="e">
        <f t="shared" si="11"/>
        <v>#NUM!</v>
      </c>
    </row>
    <row r="48" spans="1:5" x14ac:dyDescent="0.25">
      <c r="A48" s="19" t="s">
        <v>21</v>
      </c>
      <c r="B48" s="12"/>
      <c r="C48" s="16" t="e">
        <f t="shared" si="9"/>
        <v>#NUM!</v>
      </c>
      <c r="D48" s="16" t="e">
        <f t="shared" si="10"/>
        <v>#NUM!</v>
      </c>
      <c r="E48" s="16" t="e">
        <f t="shared" si="11"/>
        <v>#NUM!</v>
      </c>
    </row>
    <row r="49" spans="1:5" x14ac:dyDescent="0.25">
      <c r="A49" s="13"/>
      <c r="B49" s="8"/>
      <c r="C49" s="13"/>
      <c r="D49" s="13"/>
      <c r="E49" s="13"/>
    </row>
    <row r="50" spans="1:5" x14ac:dyDescent="0.25">
      <c r="A50" s="13"/>
      <c r="B50" s="8"/>
      <c r="C50" s="13"/>
      <c r="D50" s="13"/>
      <c r="E50" s="13"/>
    </row>
    <row r="51" spans="1:5" ht="18.75" x14ac:dyDescent="0.3">
      <c r="A51" s="17" t="s">
        <v>12</v>
      </c>
      <c r="B51" s="10" t="s">
        <v>19</v>
      </c>
      <c r="C51" s="14" t="s">
        <v>20</v>
      </c>
      <c r="D51" s="14"/>
      <c r="E51" s="14"/>
    </row>
    <row r="52" spans="1:5" x14ac:dyDescent="0.25">
      <c r="A52" s="18" t="s">
        <v>24</v>
      </c>
      <c r="B52" s="11"/>
      <c r="C52" s="15" t="s">
        <v>6</v>
      </c>
      <c r="D52" s="15" t="s">
        <v>7</v>
      </c>
      <c r="E52" s="15" t="s">
        <v>8</v>
      </c>
    </row>
    <row r="53" spans="1:5" x14ac:dyDescent="0.25">
      <c r="A53" s="19" t="s">
        <v>21</v>
      </c>
      <c r="B53" s="12"/>
      <c r="C53" s="16">
        <v>0</v>
      </c>
      <c r="D53" s="16" t="e">
        <f>(LN(B53))*42.327-190.48</f>
        <v>#NUM!</v>
      </c>
      <c r="E53" s="16" t="e">
        <f>(LN(B53))*62.885-232.38</f>
        <v>#NUM!</v>
      </c>
    </row>
    <row r="54" spans="1:5" x14ac:dyDescent="0.25">
      <c r="A54" s="19" t="s">
        <v>21</v>
      </c>
      <c r="B54" s="12"/>
      <c r="C54" s="16">
        <v>0</v>
      </c>
      <c r="D54" s="16" t="e">
        <f t="shared" ref="D54:D60" si="12">(LN(B54))*42.327-190.48</f>
        <v>#NUM!</v>
      </c>
      <c r="E54" s="16" t="e">
        <f t="shared" ref="E54:E60" si="13">(LN(B54))*62.885-232.38</f>
        <v>#NUM!</v>
      </c>
    </row>
    <row r="55" spans="1:5" x14ac:dyDescent="0.25">
      <c r="A55" s="19" t="s">
        <v>21</v>
      </c>
      <c r="B55" s="12"/>
      <c r="C55" s="16">
        <v>0</v>
      </c>
      <c r="D55" s="16" t="e">
        <f t="shared" si="12"/>
        <v>#NUM!</v>
      </c>
      <c r="E55" s="16" t="e">
        <f t="shared" si="13"/>
        <v>#NUM!</v>
      </c>
    </row>
    <row r="56" spans="1:5" x14ac:dyDescent="0.25">
      <c r="A56" s="19" t="s">
        <v>21</v>
      </c>
      <c r="B56" s="12"/>
      <c r="C56" s="16">
        <v>0</v>
      </c>
      <c r="D56" s="16" t="e">
        <f t="shared" si="12"/>
        <v>#NUM!</v>
      </c>
      <c r="E56" s="16" t="e">
        <f t="shared" si="13"/>
        <v>#NUM!</v>
      </c>
    </row>
    <row r="57" spans="1:5" x14ac:dyDescent="0.25">
      <c r="A57" s="19" t="s">
        <v>21</v>
      </c>
      <c r="B57" s="12"/>
      <c r="C57" s="16">
        <v>0</v>
      </c>
      <c r="D57" s="16" t="e">
        <f t="shared" si="12"/>
        <v>#NUM!</v>
      </c>
      <c r="E57" s="16" t="e">
        <f t="shared" si="13"/>
        <v>#NUM!</v>
      </c>
    </row>
    <row r="58" spans="1:5" x14ac:dyDescent="0.25">
      <c r="A58" s="19" t="s">
        <v>21</v>
      </c>
      <c r="B58" s="12"/>
      <c r="C58" s="16">
        <v>0</v>
      </c>
      <c r="D58" s="16" t="e">
        <f t="shared" si="12"/>
        <v>#NUM!</v>
      </c>
      <c r="E58" s="16" t="e">
        <f t="shared" si="13"/>
        <v>#NUM!</v>
      </c>
    </row>
    <row r="59" spans="1:5" x14ac:dyDescent="0.25">
      <c r="A59" s="19" t="s">
        <v>21</v>
      </c>
      <c r="B59" s="12"/>
      <c r="C59" s="16">
        <v>0</v>
      </c>
      <c r="D59" s="16" t="e">
        <f t="shared" si="12"/>
        <v>#NUM!</v>
      </c>
      <c r="E59" s="16" t="e">
        <f t="shared" si="13"/>
        <v>#NUM!</v>
      </c>
    </row>
    <row r="60" spans="1:5" x14ac:dyDescent="0.25">
      <c r="A60" s="19" t="s">
        <v>21</v>
      </c>
      <c r="B60" s="12"/>
      <c r="C60" s="16">
        <v>0</v>
      </c>
      <c r="D60" s="16" t="e">
        <f t="shared" si="12"/>
        <v>#NUM!</v>
      </c>
      <c r="E60" s="16" t="e">
        <f t="shared" si="13"/>
        <v>#NUM!</v>
      </c>
    </row>
    <row r="61" spans="1:5" x14ac:dyDescent="0.25">
      <c r="A61" s="13"/>
      <c r="B61" s="8"/>
      <c r="C61" s="13"/>
      <c r="D61" s="13"/>
      <c r="E61" s="13"/>
    </row>
    <row r="62" spans="1:5" x14ac:dyDescent="0.25">
      <c r="A62" s="13"/>
      <c r="B62" s="8"/>
      <c r="C62" s="13"/>
      <c r="D62" s="13"/>
      <c r="E62" s="13"/>
    </row>
    <row r="63" spans="1:5" ht="18.75" x14ac:dyDescent="0.3">
      <c r="A63" s="17" t="s">
        <v>13</v>
      </c>
      <c r="B63" s="10" t="s">
        <v>19</v>
      </c>
      <c r="C63" s="14" t="s">
        <v>20</v>
      </c>
      <c r="D63" s="14"/>
      <c r="E63" s="14"/>
    </row>
    <row r="64" spans="1:5" x14ac:dyDescent="0.25">
      <c r="A64" s="18" t="s">
        <v>25</v>
      </c>
      <c r="B64" s="11"/>
      <c r="C64" s="15" t="s">
        <v>6</v>
      </c>
      <c r="D64" s="15" t="s">
        <v>7</v>
      </c>
      <c r="E64" s="15" t="s">
        <v>8</v>
      </c>
    </row>
    <row r="65" spans="1:5" x14ac:dyDescent="0.25">
      <c r="A65" s="19" t="s">
        <v>21</v>
      </c>
      <c r="B65" s="12"/>
      <c r="C65" s="16" t="e">
        <f>(LN(B65))*120.78-823.67</f>
        <v>#NUM!</v>
      </c>
      <c r="D65" s="16" t="e">
        <f>(LN(B65))*172.93-1205.4</f>
        <v>#NUM!</v>
      </c>
      <c r="E65" s="16" t="e">
        <f>(LN(B65))*283.2-2005.9</f>
        <v>#NUM!</v>
      </c>
    </row>
    <row r="66" spans="1:5" x14ac:dyDescent="0.25">
      <c r="A66" s="19" t="s">
        <v>21</v>
      </c>
      <c r="B66" s="12"/>
      <c r="C66" s="16" t="e">
        <f t="shared" ref="C66:C72" si="14">(LN(B66))*120.78-823.67</f>
        <v>#NUM!</v>
      </c>
      <c r="D66" s="16" t="e">
        <f t="shared" ref="D66:D72" si="15">(LN(B66))*172.93-1205.4</f>
        <v>#NUM!</v>
      </c>
      <c r="E66" s="16" t="e">
        <f t="shared" ref="E66:E72" si="16">(LN(B66))*283.2-2005.9</f>
        <v>#NUM!</v>
      </c>
    </row>
    <row r="67" spans="1:5" x14ac:dyDescent="0.25">
      <c r="A67" s="19" t="s">
        <v>21</v>
      </c>
      <c r="B67" s="12"/>
      <c r="C67" s="16" t="e">
        <f t="shared" si="14"/>
        <v>#NUM!</v>
      </c>
      <c r="D67" s="16" t="e">
        <f t="shared" si="15"/>
        <v>#NUM!</v>
      </c>
      <c r="E67" s="16" t="e">
        <f t="shared" si="16"/>
        <v>#NUM!</v>
      </c>
    </row>
    <row r="68" spans="1:5" x14ac:dyDescent="0.25">
      <c r="A68" s="19" t="s">
        <v>21</v>
      </c>
      <c r="B68" s="12"/>
      <c r="C68" s="16" t="e">
        <f t="shared" si="14"/>
        <v>#NUM!</v>
      </c>
      <c r="D68" s="16" t="e">
        <f t="shared" si="15"/>
        <v>#NUM!</v>
      </c>
      <c r="E68" s="16" t="e">
        <f t="shared" si="16"/>
        <v>#NUM!</v>
      </c>
    </row>
    <row r="69" spans="1:5" x14ac:dyDescent="0.25">
      <c r="A69" s="19" t="s">
        <v>21</v>
      </c>
      <c r="B69" s="12"/>
      <c r="C69" s="16" t="e">
        <f t="shared" si="14"/>
        <v>#NUM!</v>
      </c>
      <c r="D69" s="16" t="e">
        <f t="shared" si="15"/>
        <v>#NUM!</v>
      </c>
      <c r="E69" s="16" t="e">
        <f t="shared" si="16"/>
        <v>#NUM!</v>
      </c>
    </row>
    <row r="70" spans="1:5" x14ac:dyDescent="0.25">
      <c r="A70" s="19" t="s">
        <v>21</v>
      </c>
      <c r="B70" s="12"/>
      <c r="C70" s="16" t="e">
        <f t="shared" si="14"/>
        <v>#NUM!</v>
      </c>
      <c r="D70" s="16" t="e">
        <f t="shared" si="15"/>
        <v>#NUM!</v>
      </c>
      <c r="E70" s="16" t="e">
        <f t="shared" si="16"/>
        <v>#NUM!</v>
      </c>
    </row>
    <row r="71" spans="1:5" x14ac:dyDescent="0.25">
      <c r="A71" s="19" t="s">
        <v>21</v>
      </c>
      <c r="B71" s="12"/>
      <c r="C71" s="16" t="e">
        <f t="shared" si="14"/>
        <v>#NUM!</v>
      </c>
      <c r="D71" s="16" t="e">
        <f t="shared" si="15"/>
        <v>#NUM!</v>
      </c>
      <c r="E71" s="16" t="e">
        <f t="shared" si="16"/>
        <v>#NUM!</v>
      </c>
    </row>
    <row r="72" spans="1:5" x14ac:dyDescent="0.25">
      <c r="A72" s="19" t="s">
        <v>21</v>
      </c>
      <c r="B72" s="12"/>
      <c r="C72" s="16" t="e">
        <f t="shared" si="14"/>
        <v>#NUM!</v>
      </c>
      <c r="D72" s="16" t="e">
        <f t="shared" si="15"/>
        <v>#NUM!</v>
      </c>
      <c r="E72" s="16" t="e">
        <f t="shared" si="16"/>
        <v>#NUM!</v>
      </c>
    </row>
    <row r="73" spans="1:5" x14ac:dyDescent="0.25">
      <c r="A73" s="13"/>
      <c r="B73" s="8"/>
      <c r="C73" s="13"/>
      <c r="D73" s="13"/>
      <c r="E73" s="13"/>
    </row>
    <row r="74" spans="1:5" x14ac:dyDescent="0.25">
      <c r="A74" s="13"/>
      <c r="B74" s="8"/>
      <c r="C74" s="13"/>
      <c r="D74" s="13"/>
      <c r="E74" s="13"/>
    </row>
    <row r="75" spans="1:5" ht="18.75" x14ac:dyDescent="0.3">
      <c r="A75" s="17" t="s">
        <v>14</v>
      </c>
      <c r="B75" s="10" t="s">
        <v>19</v>
      </c>
      <c r="C75" s="14" t="s">
        <v>20</v>
      </c>
      <c r="D75" s="14"/>
      <c r="E75" s="14"/>
    </row>
    <row r="76" spans="1:5" x14ac:dyDescent="0.25">
      <c r="A76" s="18" t="s">
        <v>26</v>
      </c>
      <c r="B76" s="11"/>
      <c r="C76" s="15" t="s">
        <v>6</v>
      </c>
      <c r="D76" s="15" t="s">
        <v>7</v>
      </c>
      <c r="E76" s="15" t="s">
        <v>8</v>
      </c>
    </row>
    <row r="77" spans="1:5" x14ac:dyDescent="0.25">
      <c r="A77" s="19" t="s">
        <v>21</v>
      </c>
      <c r="B77" s="12"/>
      <c r="C77" s="16" t="e">
        <f>(LN(B77))*76.638-488.54</f>
        <v>#NUM!</v>
      </c>
      <c r="D77" s="16" t="e">
        <f t="shared" ref="D77" si="17">(LN(B77))*80.606-477.87</f>
        <v>#NUM!</v>
      </c>
      <c r="E77" s="16" t="e">
        <f>(LN(B77))*136.61-825.78</f>
        <v>#NUM!</v>
      </c>
    </row>
    <row r="78" spans="1:5" x14ac:dyDescent="0.25">
      <c r="A78" s="19" t="s">
        <v>21</v>
      </c>
      <c r="B78" s="12"/>
      <c r="C78" s="16" t="e">
        <f t="shared" ref="C78:C84" si="18">(LN(B78))*76.638-488.54</f>
        <v>#NUM!</v>
      </c>
      <c r="D78" s="16" t="e">
        <f t="shared" ref="D78:D84" si="19">(LN(B78))*80.606-477.87</f>
        <v>#NUM!</v>
      </c>
      <c r="E78" s="16" t="e">
        <f t="shared" ref="E78:E84" si="20">(LN(B78))*136.61-825.78</f>
        <v>#NUM!</v>
      </c>
    </row>
    <row r="79" spans="1:5" x14ac:dyDescent="0.25">
      <c r="A79" s="19" t="s">
        <v>21</v>
      </c>
      <c r="B79" s="12"/>
      <c r="C79" s="16" t="e">
        <f t="shared" si="18"/>
        <v>#NUM!</v>
      </c>
      <c r="D79" s="16" t="e">
        <f t="shared" si="19"/>
        <v>#NUM!</v>
      </c>
      <c r="E79" s="16" t="e">
        <f t="shared" si="20"/>
        <v>#NUM!</v>
      </c>
    </row>
    <row r="80" spans="1:5" x14ac:dyDescent="0.25">
      <c r="A80" s="19" t="s">
        <v>21</v>
      </c>
      <c r="B80" s="12"/>
      <c r="C80" s="16" t="e">
        <f t="shared" si="18"/>
        <v>#NUM!</v>
      </c>
      <c r="D80" s="16" t="e">
        <f t="shared" si="19"/>
        <v>#NUM!</v>
      </c>
      <c r="E80" s="16" t="e">
        <f t="shared" si="20"/>
        <v>#NUM!</v>
      </c>
    </row>
    <row r="81" spans="1:5" x14ac:dyDescent="0.25">
      <c r="A81" s="19" t="s">
        <v>21</v>
      </c>
      <c r="B81" s="12"/>
      <c r="C81" s="16" t="e">
        <f t="shared" si="18"/>
        <v>#NUM!</v>
      </c>
      <c r="D81" s="16" t="e">
        <f t="shared" si="19"/>
        <v>#NUM!</v>
      </c>
      <c r="E81" s="16" t="e">
        <f t="shared" si="20"/>
        <v>#NUM!</v>
      </c>
    </row>
    <row r="82" spans="1:5" x14ac:dyDescent="0.25">
      <c r="A82" s="19" t="s">
        <v>21</v>
      </c>
      <c r="B82" s="12"/>
      <c r="C82" s="16" t="e">
        <f t="shared" si="18"/>
        <v>#NUM!</v>
      </c>
      <c r="D82" s="16" t="e">
        <f t="shared" si="19"/>
        <v>#NUM!</v>
      </c>
      <c r="E82" s="16" t="e">
        <f t="shared" si="20"/>
        <v>#NUM!</v>
      </c>
    </row>
    <row r="83" spans="1:5" x14ac:dyDescent="0.25">
      <c r="A83" s="19" t="s">
        <v>21</v>
      </c>
      <c r="B83" s="12"/>
      <c r="C83" s="16" t="e">
        <f t="shared" si="18"/>
        <v>#NUM!</v>
      </c>
      <c r="D83" s="16" t="e">
        <f t="shared" si="19"/>
        <v>#NUM!</v>
      </c>
      <c r="E83" s="16" t="e">
        <f t="shared" si="20"/>
        <v>#NUM!</v>
      </c>
    </row>
    <row r="84" spans="1:5" x14ac:dyDescent="0.25">
      <c r="A84" s="19" t="s">
        <v>21</v>
      </c>
      <c r="B84" s="12"/>
      <c r="C84" s="16" t="e">
        <f t="shared" si="18"/>
        <v>#NUM!</v>
      </c>
      <c r="D84" s="16" t="e">
        <f t="shared" si="19"/>
        <v>#NUM!</v>
      </c>
      <c r="E84" s="16" t="e">
        <f t="shared" si="20"/>
        <v>#NUM!</v>
      </c>
    </row>
    <row r="85" spans="1:5" x14ac:dyDescent="0.25">
      <c r="A85" s="13"/>
      <c r="B85" s="8"/>
      <c r="C85" s="13"/>
      <c r="D85" s="13"/>
      <c r="E85" s="13"/>
    </row>
    <row r="86" spans="1:5" x14ac:dyDescent="0.25">
      <c r="A86" s="13"/>
      <c r="B86" s="8"/>
      <c r="C86" s="13"/>
      <c r="D86" s="13"/>
      <c r="E86" s="13"/>
    </row>
    <row r="87" spans="1:5" ht="18.75" x14ac:dyDescent="0.3">
      <c r="A87" s="17" t="s">
        <v>15</v>
      </c>
      <c r="B87" s="10" t="s">
        <v>19</v>
      </c>
      <c r="C87" s="14" t="s">
        <v>20</v>
      </c>
      <c r="D87" s="14"/>
      <c r="E87" s="14"/>
    </row>
    <row r="88" spans="1:5" x14ac:dyDescent="0.25">
      <c r="A88" s="18" t="s">
        <v>27</v>
      </c>
      <c r="B88" s="11"/>
      <c r="C88" s="15" t="s">
        <v>6</v>
      </c>
      <c r="D88" s="15" t="s">
        <v>7</v>
      </c>
      <c r="E88" s="15" t="s">
        <v>8</v>
      </c>
    </row>
    <row r="89" spans="1:5" x14ac:dyDescent="0.25">
      <c r="A89" s="19" t="s">
        <v>21</v>
      </c>
      <c r="B89" s="12"/>
      <c r="C89" s="16" t="e">
        <f>(LN(B89))*114.12-681.52</f>
        <v>#NUM!</v>
      </c>
      <c r="D89" s="16" t="e">
        <f t="shared" ref="D89" si="21">(LN(B89))*153.6-930.6</f>
        <v>#NUM!</v>
      </c>
      <c r="E89" s="16" t="e">
        <f>(LN(B89))*238.84-1460.8</f>
        <v>#NUM!</v>
      </c>
    </row>
    <row r="90" spans="1:5" x14ac:dyDescent="0.25">
      <c r="A90" s="19" t="s">
        <v>21</v>
      </c>
      <c r="B90" s="12"/>
      <c r="C90" s="16" t="e">
        <f t="shared" ref="C90:C96" si="22">(LN(B90))*114.12-681.52</f>
        <v>#NUM!</v>
      </c>
      <c r="D90" s="16" t="e">
        <f t="shared" ref="D90:D96" si="23">(LN(B90))*153.6-930.6</f>
        <v>#NUM!</v>
      </c>
      <c r="E90" s="16" t="e">
        <f t="shared" ref="E90:E96" si="24">(LN(B90))*238.84-1460.8</f>
        <v>#NUM!</v>
      </c>
    </row>
    <row r="91" spans="1:5" x14ac:dyDescent="0.25">
      <c r="A91" s="19" t="s">
        <v>21</v>
      </c>
      <c r="B91" s="12"/>
      <c r="C91" s="16" t="e">
        <f t="shared" si="22"/>
        <v>#NUM!</v>
      </c>
      <c r="D91" s="16" t="e">
        <f t="shared" si="23"/>
        <v>#NUM!</v>
      </c>
      <c r="E91" s="16" t="e">
        <f t="shared" si="24"/>
        <v>#NUM!</v>
      </c>
    </row>
    <row r="92" spans="1:5" x14ac:dyDescent="0.25">
      <c r="A92" s="19" t="s">
        <v>21</v>
      </c>
      <c r="B92" s="12"/>
      <c r="C92" s="16" t="e">
        <f t="shared" si="22"/>
        <v>#NUM!</v>
      </c>
      <c r="D92" s="16" t="e">
        <f t="shared" si="23"/>
        <v>#NUM!</v>
      </c>
      <c r="E92" s="16" t="e">
        <f t="shared" si="24"/>
        <v>#NUM!</v>
      </c>
    </row>
    <row r="93" spans="1:5" x14ac:dyDescent="0.25">
      <c r="A93" s="19" t="s">
        <v>21</v>
      </c>
      <c r="B93" s="12"/>
      <c r="C93" s="16" t="e">
        <f t="shared" si="22"/>
        <v>#NUM!</v>
      </c>
      <c r="D93" s="16" t="e">
        <f t="shared" si="23"/>
        <v>#NUM!</v>
      </c>
      <c r="E93" s="16" t="e">
        <f t="shared" si="24"/>
        <v>#NUM!</v>
      </c>
    </row>
    <row r="94" spans="1:5" x14ac:dyDescent="0.25">
      <c r="A94" s="19" t="s">
        <v>21</v>
      </c>
      <c r="B94" s="12"/>
      <c r="C94" s="16" t="e">
        <f t="shared" si="22"/>
        <v>#NUM!</v>
      </c>
      <c r="D94" s="16" t="e">
        <f t="shared" si="23"/>
        <v>#NUM!</v>
      </c>
      <c r="E94" s="16" t="e">
        <f t="shared" si="24"/>
        <v>#NUM!</v>
      </c>
    </row>
    <row r="95" spans="1:5" x14ac:dyDescent="0.25">
      <c r="A95" s="19" t="s">
        <v>21</v>
      </c>
      <c r="B95" s="12"/>
      <c r="C95" s="16" t="e">
        <f t="shared" si="22"/>
        <v>#NUM!</v>
      </c>
      <c r="D95" s="16" t="e">
        <f t="shared" si="23"/>
        <v>#NUM!</v>
      </c>
      <c r="E95" s="16" t="e">
        <f t="shared" si="24"/>
        <v>#NUM!</v>
      </c>
    </row>
    <row r="96" spans="1:5" x14ac:dyDescent="0.25">
      <c r="A96" s="19" t="s">
        <v>21</v>
      </c>
      <c r="B96" s="12"/>
      <c r="C96" s="16" t="e">
        <f t="shared" si="22"/>
        <v>#NUM!</v>
      </c>
      <c r="D96" s="16" t="e">
        <f t="shared" si="23"/>
        <v>#NUM!</v>
      </c>
      <c r="E96" s="16" t="e">
        <f t="shared" si="24"/>
        <v>#NUM!</v>
      </c>
    </row>
    <row r="97" spans="1:5" x14ac:dyDescent="0.25">
      <c r="A97" s="13"/>
      <c r="B97" s="8"/>
      <c r="C97" s="13"/>
      <c r="D97" s="13"/>
      <c r="E97" s="13"/>
    </row>
    <row r="98" spans="1:5" x14ac:dyDescent="0.25">
      <c r="A98" s="13"/>
      <c r="B98" s="8"/>
      <c r="C98" s="13"/>
      <c r="D98" s="13"/>
      <c r="E98" s="13"/>
    </row>
    <row r="99" spans="1:5" ht="18.75" x14ac:dyDescent="0.3">
      <c r="A99" s="17" t="s">
        <v>16</v>
      </c>
      <c r="B99" s="10" t="s">
        <v>19</v>
      </c>
      <c r="C99" s="14" t="s">
        <v>20</v>
      </c>
      <c r="D99" s="14"/>
      <c r="E99" s="14"/>
    </row>
    <row r="100" spans="1:5" x14ac:dyDescent="0.25">
      <c r="A100" s="18" t="s">
        <v>28</v>
      </c>
      <c r="B100" s="11"/>
      <c r="C100" s="15" t="s">
        <v>6</v>
      </c>
      <c r="D100" s="15" t="s">
        <v>7</v>
      </c>
      <c r="E100" s="15" t="s">
        <v>8</v>
      </c>
    </row>
    <row r="101" spans="1:5" x14ac:dyDescent="0.25">
      <c r="A101" s="19" t="s">
        <v>21</v>
      </c>
      <c r="B101" s="12"/>
      <c r="C101" s="16" t="e">
        <f>(LN(B101))*78.853-453.17</f>
        <v>#NUM!</v>
      </c>
      <c r="D101" s="16" t="e">
        <f t="shared" ref="D101" si="25">(LN(B101))*107.1-624.6</f>
        <v>#NUM!</v>
      </c>
      <c r="E101" s="16" t="e">
        <f t="shared" ref="E101:E108" si="26">(LN(B101))*174.52-1022</f>
        <v>#NUM!</v>
      </c>
    </row>
    <row r="102" spans="1:5" x14ac:dyDescent="0.25">
      <c r="A102" s="19" t="s">
        <v>21</v>
      </c>
      <c r="B102" s="12"/>
      <c r="C102" s="16" t="e">
        <f t="shared" ref="C102:C108" si="27">(LN(B102))*78.853-453.17</f>
        <v>#NUM!</v>
      </c>
      <c r="D102" s="16" t="e">
        <f t="shared" ref="D102:D108" si="28">(LN(B102))*107.1-624.6</f>
        <v>#NUM!</v>
      </c>
      <c r="E102" s="16" t="e">
        <f t="shared" si="26"/>
        <v>#NUM!</v>
      </c>
    </row>
    <row r="103" spans="1:5" x14ac:dyDescent="0.25">
      <c r="A103" s="19" t="s">
        <v>21</v>
      </c>
      <c r="B103" s="12"/>
      <c r="C103" s="16" t="e">
        <f t="shared" si="27"/>
        <v>#NUM!</v>
      </c>
      <c r="D103" s="16" t="e">
        <f t="shared" si="28"/>
        <v>#NUM!</v>
      </c>
      <c r="E103" s="16" t="e">
        <f t="shared" si="26"/>
        <v>#NUM!</v>
      </c>
    </row>
    <row r="104" spans="1:5" x14ac:dyDescent="0.25">
      <c r="A104" s="19" t="s">
        <v>21</v>
      </c>
      <c r="B104" s="12"/>
      <c r="C104" s="16" t="e">
        <f t="shared" si="27"/>
        <v>#NUM!</v>
      </c>
      <c r="D104" s="16" t="e">
        <f t="shared" si="28"/>
        <v>#NUM!</v>
      </c>
      <c r="E104" s="16" t="e">
        <f t="shared" si="26"/>
        <v>#NUM!</v>
      </c>
    </row>
    <row r="105" spans="1:5" x14ac:dyDescent="0.25">
      <c r="A105" s="19" t="s">
        <v>21</v>
      </c>
      <c r="B105" s="12"/>
      <c r="C105" s="16" t="e">
        <f t="shared" si="27"/>
        <v>#NUM!</v>
      </c>
      <c r="D105" s="16" t="e">
        <f t="shared" si="28"/>
        <v>#NUM!</v>
      </c>
      <c r="E105" s="16" t="e">
        <f t="shared" si="26"/>
        <v>#NUM!</v>
      </c>
    </row>
    <row r="106" spans="1:5" x14ac:dyDescent="0.25">
      <c r="A106" s="19" t="s">
        <v>21</v>
      </c>
      <c r="B106" s="12"/>
      <c r="C106" s="16" t="e">
        <f t="shared" si="27"/>
        <v>#NUM!</v>
      </c>
      <c r="D106" s="16" t="e">
        <f t="shared" si="28"/>
        <v>#NUM!</v>
      </c>
      <c r="E106" s="16" t="e">
        <f t="shared" si="26"/>
        <v>#NUM!</v>
      </c>
    </row>
    <row r="107" spans="1:5" x14ac:dyDescent="0.25">
      <c r="A107" s="19" t="s">
        <v>21</v>
      </c>
      <c r="B107" s="12"/>
      <c r="C107" s="16" t="e">
        <f t="shared" si="27"/>
        <v>#NUM!</v>
      </c>
      <c r="D107" s="16" t="e">
        <f t="shared" si="28"/>
        <v>#NUM!</v>
      </c>
      <c r="E107" s="16" t="e">
        <f t="shared" si="26"/>
        <v>#NUM!</v>
      </c>
    </row>
    <row r="108" spans="1:5" x14ac:dyDescent="0.25">
      <c r="A108" s="19" t="s">
        <v>21</v>
      </c>
      <c r="B108" s="12"/>
      <c r="C108" s="16" t="e">
        <f t="shared" si="27"/>
        <v>#NUM!</v>
      </c>
      <c r="D108" s="16" t="e">
        <f t="shared" si="28"/>
        <v>#NUM!</v>
      </c>
      <c r="E108" s="16" t="e">
        <f t="shared" si="26"/>
        <v>#NUM!</v>
      </c>
    </row>
    <row r="109" spans="1:5" ht="18.75" x14ac:dyDescent="0.3">
      <c r="A109" s="17" t="s">
        <v>17</v>
      </c>
      <c r="B109" s="10" t="s">
        <v>19</v>
      </c>
      <c r="C109" s="14" t="s">
        <v>20</v>
      </c>
      <c r="D109" s="14"/>
      <c r="E109" s="14"/>
    </row>
    <row r="110" spans="1:5" x14ac:dyDescent="0.25">
      <c r="A110" s="18"/>
      <c r="B110" s="11"/>
      <c r="C110" s="15" t="s">
        <v>6</v>
      </c>
      <c r="D110" s="15" t="s">
        <v>7</v>
      </c>
      <c r="E110" s="15" t="s">
        <v>8</v>
      </c>
    </row>
    <row r="111" spans="1:5" x14ac:dyDescent="0.25">
      <c r="A111" s="19" t="s">
        <v>21</v>
      </c>
      <c r="B111" s="12"/>
      <c r="C111" s="16" t="e">
        <f>(LN(B111))*64.107-205.13</f>
        <v>#NUM!</v>
      </c>
      <c r="D111" s="16" t="e">
        <f t="shared" ref="D111" si="29">(LN(B111))*50.581-133.78</f>
        <v>#NUM!</v>
      </c>
      <c r="E111" s="16" t="e">
        <f>(LN(B111))*63.15-129.49</f>
        <v>#NUM!</v>
      </c>
    </row>
    <row r="112" spans="1:5" x14ac:dyDescent="0.25">
      <c r="A112" s="19" t="s">
        <v>21</v>
      </c>
      <c r="B112" s="12"/>
      <c r="C112" s="16" t="e">
        <f t="shared" ref="C112:C118" si="30">(LN(B112))*64.107-205.13</f>
        <v>#NUM!</v>
      </c>
      <c r="D112" s="16" t="e">
        <f t="shared" ref="D112:D118" si="31">(LN(B112))*50.581-133.78</f>
        <v>#NUM!</v>
      </c>
      <c r="E112" s="16" t="e">
        <f t="shared" ref="E112:E118" si="32">(LN(B112))*63.15-129.49</f>
        <v>#NUM!</v>
      </c>
    </row>
    <row r="113" spans="1:5" x14ac:dyDescent="0.25">
      <c r="A113" s="19" t="s">
        <v>21</v>
      </c>
      <c r="B113" s="12"/>
      <c r="C113" s="16" t="e">
        <f t="shared" si="30"/>
        <v>#NUM!</v>
      </c>
      <c r="D113" s="16" t="e">
        <f t="shared" si="31"/>
        <v>#NUM!</v>
      </c>
      <c r="E113" s="16" t="e">
        <f t="shared" si="32"/>
        <v>#NUM!</v>
      </c>
    </row>
    <row r="114" spans="1:5" x14ac:dyDescent="0.25">
      <c r="A114" s="19" t="s">
        <v>21</v>
      </c>
      <c r="B114" s="12"/>
      <c r="C114" s="16" t="e">
        <f t="shared" si="30"/>
        <v>#NUM!</v>
      </c>
      <c r="D114" s="16" t="e">
        <f t="shared" si="31"/>
        <v>#NUM!</v>
      </c>
      <c r="E114" s="16" t="e">
        <f t="shared" si="32"/>
        <v>#NUM!</v>
      </c>
    </row>
    <row r="115" spans="1:5" x14ac:dyDescent="0.25">
      <c r="A115" s="19" t="s">
        <v>21</v>
      </c>
      <c r="B115" s="12"/>
      <c r="C115" s="16" t="e">
        <f t="shared" si="30"/>
        <v>#NUM!</v>
      </c>
      <c r="D115" s="16" t="e">
        <f t="shared" si="31"/>
        <v>#NUM!</v>
      </c>
      <c r="E115" s="16" t="e">
        <f t="shared" si="32"/>
        <v>#NUM!</v>
      </c>
    </row>
    <row r="116" spans="1:5" x14ac:dyDescent="0.25">
      <c r="A116" s="19" t="s">
        <v>21</v>
      </c>
      <c r="B116" s="12"/>
      <c r="C116" s="16" t="e">
        <f t="shared" si="30"/>
        <v>#NUM!</v>
      </c>
      <c r="D116" s="16" t="e">
        <f t="shared" si="31"/>
        <v>#NUM!</v>
      </c>
      <c r="E116" s="16" t="e">
        <f t="shared" si="32"/>
        <v>#NUM!</v>
      </c>
    </row>
    <row r="117" spans="1:5" x14ac:dyDescent="0.25">
      <c r="A117" s="19" t="s">
        <v>21</v>
      </c>
      <c r="B117" s="12"/>
      <c r="C117" s="16" t="e">
        <f t="shared" si="30"/>
        <v>#NUM!</v>
      </c>
      <c r="D117" s="16" t="e">
        <f t="shared" si="31"/>
        <v>#NUM!</v>
      </c>
      <c r="E117" s="16" t="e">
        <f t="shared" si="32"/>
        <v>#NUM!</v>
      </c>
    </row>
    <row r="118" spans="1:5" x14ac:dyDescent="0.25">
      <c r="A118" s="19" t="s">
        <v>21</v>
      </c>
      <c r="B118" s="12"/>
      <c r="C118" s="16" t="e">
        <f t="shared" si="30"/>
        <v>#NUM!</v>
      </c>
      <c r="D118" s="16" t="e">
        <f t="shared" si="31"/>
        <v>#NUM!</v>
      </c>
      <c r="E118" s="16" t="e">
        <f t="shared" si="32"/>
        <v>#NUM!</v>
      </c>
    </row>
    <row r="119" spans="1:5" x14ac:dyDescent="0.25">
      <c r="A119" s="13"/>
      <c r="B119" s="8"/>
      <c r="C119" s="13"/>
      <c r="D119" s="13"/>
      <c r="E119" s="13"/>
    </row>
    <row r="120" spans="1:5" x14ac:dyDescent="0.25">
      <c r="A120" s="13"/>
      <c r="B120" s="8"/>
      <c r="C120" s="13"/>
      <c r="D120" s="13"/>
      <c r="E120" s="13"/>
    </row>
    <row r="121" spans="1:5" ht="18.75" x14ac:dyDescent="0.3">
      <c r="A121" s="17" t="s">
        <v>22</v>
      </c>
      <c r="B121" s="10" t="s">
        <v>19</v>
      </c>
      <c r="C121" s="14" t="s">
        <v>20</v>
      </c>
      <c r="D121" s="14"/>
      <c r="E121" s="14"/>
    </row>
    <row r="122" spans="1:5" x14ac:dyDescent="0.25">
      <c r="A122" s="18"/>
      <c r="B122" s="11"/>
      <c r="C122" s="15" t="s">
        <v>6</v>
      </c>
      <c r="D122" s="15" t="s">
        <v>7</v>
      </c>
      <c r="E122" s="15" t="s">
        <v>8</v>
      </c>
    </row>
    <row r="123" spans="1:5" x14ac:dyDescent="0.25">
      <c r="A123" s="19" t="s">
        <v>21</v>
      </c>
      <c r="B123" s="12"/>
      <c r="C123" s="16" t="e">
        <f>(LN(B123))*60.964-190.71</f>
        <v>#NUM!</v>
      </c>
      <c r="D123" s="16" t="e">
        <f t="shared" ref="D123" si="33">(LN(B123))*57.418-152.38</f>
        <v>#NUM!</v>
      </c>
      <c r="E123" s="16" t="e">
        <f>(LN(B123))*61.197-126.51</f>
        <v>#NUM!</v>
      </c>
    </row>
    <row r="124" spans="1:5" x14ac:dyDescent="0.25">
      <c r="A124" s="19" t="s">
        <v>21</v>
      </c>
      <c r="B124" s="12"/>
      <c r="C124" s="16" t="e">
        <f t="shared" ref="C124:C130" si="34">(LN(B124))*60.964-190.71</f>
        <v>#NUM!</v>
      </c>
      <c r="D124" s="16" t="e">
        <f t="shared" ref="D124:D130" si="35">(LN(B124))*57.418-152.38</f>
        <v>#NUM!</v>
      </c>
      <c r="E124" s="16" t="e">
        <f t="shared" ref="E124:E130" si="36">(LN(B124))*61.197-126.51</f>
        <v>#NUM!</v>
      </c>
    </row>
    <row r="125" spans="1:5" x14ac:dyDescent="0.25">
      <c r="A125" s="19" t="s">
        <v>21</v>
      </c>
      <c r="B125" s="12"/>
      <c r="C125" s="16" t="e">
        <f t="shared" si="34"/>
        <v>#NUM!</v>
      </c>
      <c r="D125" s="16" t="e">
        <f t="shared" si="35"/>
        <v>#NUM!</v>
      </c>
      <c r="E125" s="16" t="e">
        <f t="shared" si="36"/>
        <v>#NUM!</v>
      </c>
    </row>
    <row r="126" spans="1:5" x14ac:dyDescent="0.25">
      <c r="A126" s="19" t="s">
        <v>21</v>
      </c>
      <c r="B126" s="12"/>
      <c r="C126" s="16" t="e">
        <f t="shared" si="34"/>
        <v>#NUM!</v>
      </c>
      <c r="D126" s="16" t="e">
        <f t="shared" si="35"/>
        <v>#NUM!</v>
      </c>
      <c r="E126" s="16" t="e">
        <f t="shared" si="36"/>
        <v>#NUM!</v>
      </c>
    </row>
    <row r="127" spans="1:5" x14ac:dyDescent="0.25">
      <c r="A127" s="19" t="s">
        <v>21</v>
      </c>
      <c r="B127" s="12"/>
      <c r="C127" s="16" t="e">
        <f t="shared" si="34"/>
        <v>#NUM!</v>
      </c>
      <c r="D127" s="16" t="e">
        <f t="shared" si="35"/>
        <v>#NUM!</v>
      </c>
      <c r="E127" s="16" t="e">
        <f t="shared" si="36"/>
        <v>#NUM!</v>
      </c>
    </row>
    <row r="128" spans="1:5" x14ac:dyDescent="0.25">
      <c r="A128" s="19" t="s">
        <v>21</v>
      </c>
      <c r="B128" s="12"/>
      <c r="C128" s="16" t="e">
        <f t="shared" si="34"/>
        <v>#NUM!</v>
      </c>
      <c r="D128" s="16" t="e">
        <f t="shared" si="35"/>
        <v>#NUM!</v>
      </c>
      <c r="E128" s="16" t="e">
        <f t="shared" si="36"/>
        <v>#NUM!</v>
      </c>
    </row>
    <row r="129" spans="1:5" x14ac:dyDescent="0.25">
      <c r="A129" s="19" t="s">
        <v>21</v>
      </c>
      <c r="B129" s="12"/>
      <c r="C129" s="16" t="e">
        <f t="shared" si="34"/>
        <v>#NUM!</v>
      </c>
      <c r="D129" s="16" t="e">
        <f t="shared" si="35"/>
        <v>#NUM!</v>
      </c>
      <c r="E129" s="16" t="e">
        <f t="shared" si="36"/>
        <v>#NUM!</v>
      </c>
    </row>
    <row r="130" spans="1:5" x14ac:dyDescent="0.25">
      <c r="A130" s="19" t="s">
        <v>21</v>
      </c>
      <c r="B130" s="12"/>
      <c r="C130" s="16" t="e">
        <f t="shared" si="34"/>
        <v>#NUM!</v>
      </c>
      <c r="D130" s="16" t="e">
        <f t="shared" si="35"/>
        <v>#NUM!</v>
      </c>
      <c r="E130" s="16" t="e">
        <f t="shared" si="36"/>
        <v>#NUM!</v>
      </c>
    </row>
    <row r="131" spans="1:5" x14ac:dyDescent="0.25">
      <c r="A131" s="13"/>
      <c r="B131" s="8"/>
      <c r="C131" s="13"/>
      <c r="D131" s="13"/>
      <c r="E131" s="13"/>
    </row>
    <row r="132" spans="1:5" x14ac:dyDescent="0.25">
      <c r="A132" s="13"/>
      <c r="B132" s="8"/>
      <c r="C132" s="13"/>
      <c r="D132" s="13"/>
      <c r="E132" s="13"/>
    </row>
  </sheetData>
  <sheetProtection algorithmName="SHA-512" hashValue="LpTkk6YRbzbXw6xkKGyyI9nZZqGGHX/xHFDJfQxR12henrpAY8FPCEGqaxfjPebf8dzrhhRY2Q4LgArzuV7JzQ==" saltValue="06URJ7OUJ49ZWVPsht06PQ==" spinCount="100000" sheet="1" objects="1" scenarios="1"/>
  <mergeCells count="22">
    <mergeCell ref="B121:B122"/>
    <mergeCell ref="C121:E121"/>
    <mergeCell ref="C15:E15"/>
    <mergeCell ref="B15:B16"/>
    <mergeCell ref="B3:B4"/>
    <mergeCell ref="C3:E3"/>
    <mergeCell ref="B27:B28"/>
    <mergeCell ref="C27:E27"/>
    <mergeCell ref="B39:B40"/>
    <mergeCell ref="C39:E39"/>
    <mergeCell ref="B51:B52"/>
    <mergeCell ref="C51:E51"/>
    <mergeCell ref="B63:B64"/>
    <mergeCell ref="C63:E63"/>
    <mergeCell ref="B75:B76"/>
    <mergeCell ref="C75:E75"/>
    <mergeCell ref="B87:B88"/>
    <mergeCell ref="C87:E87"/>
    <mergeCell ref="B99:B100"/>
    <mergeCell ref="C99:E99"/>
    <mergeCell ref="B109:B110"/>
    <mergeCell ref="C109:E10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734229219D654EAE4C562877C75175" ma:contentTypeVersion="6" ma:contentTypeDescription="Een nieuw document maken." ma:contentTypeScope="" ma:versionID="78b33d975b951e66e93e3bcf21d8c28c">
  <xsd:schema xmlns:xsd="http://www.w3.org/2001/XMLSchema" xmlns:xs="http://www.w3.org/2001/XMLSchema" xmlns:p="http://schemas.microsoft.com/office/2006/metadata/properties" xmlns:ns2="5baa612e-1ff8-42fa-9c22-0f814166de78" xmlns:ns3="b7dd90c6-26df-4dcc-8f06-db6a322afe29" targetNamespace="http://schemas.microsoft.com/office/2006/metadata/properties" ma:root="true" ma:fieldsID="1f524ec21bf82b5228f43506c33d1415" ns2:_="" ns3:_="">
    <xsd:import namespace="5baa612e-1ff8-42fa-9c22-0f814166de78"/>
    <xsd:import namespace="b7dd90c6-26df-4dcc-8f06-db6a322afe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a612e-1ff8-42fa-9c22-0f814166de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d90c6-26df-4dcc-8f06-db6a322afe2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3B9492-FF1D-4894-A29C-A871DBE2933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CA5852-A40D-46E9-B9DE-7D59006392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aa612e-1ff8-42fa-9c22-0f814166de78"/>
    <ds:schemaRef ds:uri="b7dd90c6-26df-4dcc-8f06-db6a322afe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D57788-92D6-40E2-B05F-A3B856AB3A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Rekenblad afstanden ET 1.5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Esther van der Linden</cp:lastModifiedBy>
  <cp:revision/>
  <dcterms:created xsi:type="dcterms:W3CDTF">2020-03-24T10:41:57Z</dcterms:created>
  <dcterms:modified xsi:type="dcterms:W3CDTF">2026-10-12T14:11:39Z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0x010100D3734229219D654EAE4C562877C75175</vt:lpwstr>
  </property>
  <property fmtid="{D5CDD505-2E9C-101B-9397-08002B2CF9AE}" pid="3" name="MSIP_Label_b8665262-5df6-455e-bf48-5928a5d868f6_Enabled">
    <vt:lpwstr>True</vt:lpwstr>
  </property>
  <property fmtid="{D5CDD505-2E9C-101B-9397-08002B2CF9AE}" pid="4" name="MSIP_Label_b8665262-5df6-455e-bf48-5928a5d868f6_SiteId">
    <vt:lpwstr>d2aff5f9-8c21-47f2-88f3-08ac4fda56f5</vt:lpwstr>
  </property>
  <property fmtid="{D5CDD505-2E9C-101B-9397-08002B2CF9AE}" pid="5" name="MSIP_Label_b8665262-5df6-455e-bf48-5928a5d868f6_SetDate">
    <vt:lpwstr>2023-09-25T11:39:26Z</vt:lpwstr>
  </property>
  <property fmtid="{D5CDD505-2E9C-101B-9397-08002B2CF9AE}" pid="6" name="MSIP_Label_b8665262-5df6-455e-bf48-5928a5d868f6_Name">
    <vt:lpwstr>Vertrouwelijk</vt:lpwstr>
  </property>
  <property fmtid="{D5CDD505-2E9C-101B-9397-08002B2CF9AE}" pid="7" name="MSIP_Label_b8665262-5df6-455e-bf48-5928a5d868f6_ActionId">
    <vt:lpwstr>45e89cd9-5fe7-4637-a268-07a696774450</vt:lpwstr>
  </property>
  <property fmtid="{D5CDD505-2E9C-101B-9397-08002B2CF9AE}" pid="8" name="MSIP_Label_b8665262-5df6-455e-bf48-5928a5d868f6_Removed">
    <vt:lpwstr>False</vt:lpwstr>
  </property>
  <property fmtid="{D5CDD505-2E9C-101B-9397-08002B2CF9AE}" pid="9" name="MSIP_Label_b8665262-5df6-455e-bf48-5928a5d868f6_Extended_MSFT_Method">
    <vt:lpwstr>Standard</vt:lpwstr>
  </property>
  <property fmtid="{D5CDD505-2E9C-101B-9397-08002B2CF9AE}" pid="10" name="Sensitivity">
    <vt:lpwstr>Vertrouwelijk</vt:lpwstr>
  </property>
</Properties>
</file>