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noordbrabant-my.sharepoint.com/personal/bvhoek_brabant_nl/Documents/F-Schijf_kopie/2024 Versnellingstafels/provinciaal financieel instrumentarium/model AO/definitieve stukken/"/>
    </mc:Choice>
  </mc:AlternateContent>
  <xr:revisionPtr revIDLastSave="0" documentId="8_{D39ECD07-4835-478A-A2E0-F44B4B2B614E}" xr6:coauthVersionLast="47" xr6:coauthVersionMax="47" xr10:uidLastSave="{00000000-0000-0000-0000-000000000000}"/>
  <bookViews>
    <workbookView xWindow="-110" yWindow="-110" windowWidth="19420" windowHeight="11500" tabRatio="709" activeTab="5" xr2:uid="{24F5F805-7B65-4CA1-A8F7-755F61C908BF}"/>
    <workbookView xWindow="-110" yWindow="-110" windowWidth="19420" windowHeight="11500" tabRatio="732" xr2:uid="{423CB581-AC8E-4819-BC7C-D395E8518F5C}"/>
  </bookViews>
  <sheets>
    <sheet name="Toelichting" sheetId="13" r:id="rId1"/>
    <sheet name="Totaal kostenverhaal (1 tm 8)" sheetId="12" r:id="rId2"/>
    <sheet name="Start" sheetId="15" r:id="rId3"/>
    <sheet name="1. tm 3. Plankosten" sheetId="1" r:id="rId4"/>
    <sheet name="4. Onderzoeken" sheetId="9" r:id="rId5"/>
    <sheet name="5. Civiel &amp; cultuurtech kosten" sheetId="11" r:id="rId6"/>
    <sheet name="6. Overige kosten" sheetId="14" r:id="rId7"/>
    <sheet name="7. Financiële bijdrage" sheetId="10" r:id="rId8"/>
    <sheet name="8. Nadeelcompensatie" sheetId="16" r:id="rId9"/>
    <sheet name="Hulpblad bijdrage sociaal" sheetId="6" state="hidden" r:id="rId10"/>
    <sheet name="Hulpblad bijdrage parkeren" sheetId="7" state="hidden" r:id="rId11"/>
  </sheets>
  <definedNames>
    <definedName name="_xlnm.Print_Area" localSheetId="3">'1. tm 3. Plankosten'!$A$1:$M$90</definedName>
    <definedName name="_xlnm.Print_Area" localSheetId="4">'4. Onderzoeken'!$A$1:$K$29</definedName>
    <definedName name="_xlnm.Print_Area" localSheetId="5">'5. Civiel &amp; cultuurtech kosten'!$A$1:$I$22</definedName>
    <definedName name="_xlnm.Print_Area" localSheetId="6">'6. Overige kosten'!$A$1:$I$19</definedName>
    <definedName name="_xlnm.Print_Area" localSheetId="7">'7. Financiële bijdrage'!$A$1:$I$28</definedName>
    <definedName name="_xlnm.Print_Area" localSheetId="8">'8. Nadeelcompensatie'!$A$1:$I$11</definedName>
    <definedName name="_xlnm.Print_Area" localSheetId="10">'Hulpblad bijdrage parkeren'!$B$3:$G$28</definedName>
    <definedName name="_xlnm.Print_Area" localSheetId="9">'Hulpblad bijdrage sociaal'!$B$3:$G$31</definedName>
    <definedName name="_xlnm.Print_Area" localSheetId="2">Start!$A$1:$M$43</definedName>
    <definedName name="_xlnm.Print_Area" localSheetId="0">Toelichting!$A$1:$F$20</definedName>
    <definedName name="_xlnm.Print_Area" localSheetId="1">'Totaal kostenverhaal (1 tm 8)'!$A$1:$K$55</definedName>
  </definedNam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6" l="1"/>
  <c r="F8" i="16"/>
  <c r="F26" i="10"/>
  <c r="F25" i="10"/>
  <c r="F24" i="10"/>
  <c r="F9" i="12"/>
  <c r="B4" i="12" s="1"/>
  <c r="F8" i="12"/>
  <c r="B49" i="12"/>
  <c r="B45" i="12"/>
  <c r="B44" i="12"/>
  <c r="F28" i="12"/>
  <c r="F26" i="12"/>
  <c r="F25" i="12"/>
  <c r="F24" i="12"/>
  <c r="F23" i="12"/>
  <c r="C20" i="12"/>
  <c r="F17" i="12"/>
  <c r="F20" i="12" s="1"/>
  <c r="F16" i="12"/>
  <c r="F15" i="12"/>
  <c r="F14" i="12"/>
  <c r="F13" i="12"/>
  <c r="F12" i="12"/>
  <c r="F11" i="12"/>
  <c r="F10" i="12"/>
  <c r="B18" i="14"/>
  <c r="F16" i="14"/>
  <c r="F15" i="14"/>
  <c r="F14" i="14"/>
  <c r="F13" i="14"/>
  <c r="F12" i="14"/>
  <c r="B4" i="14"/>
  <c r="B3" i="14"/>
  <c r="B4" i="10"/>
  <c r="B3" i="10"/>
  <c r="B4" i="16"/>
  <c r="B4" i="11"/>
  <c r="B4" i="9"/>
  <c r="B4" i="1"/>
  <c r="B4" i="15"/>
  <c r="F10" i="16"/>
  <c r="H49" i="12" s="1"/>
  <c r="D10" i="16"/>
  <c r="F49" i="12" s="1"/>
  <c r="B10" i="16"/>
  <c r="B3" i="16"/>
  <c r="D21" i="11"/>
  <c r="F45" i="12" s="1"/>
  <c r="F20" i="11"/>
  <c r="F19" i="11"/>
  <c r="F18" i="11"/>
  <c r="F17" i="11"/>
  <c r="F16" i="11"/>
  <c r="B3" i="11"/>
  <c r="H21" i="9"/>
  <c r="H22" i="9"/>
  <c r="H23" i="9"/>
  <c r="H24" i="9"/>
  <c r="H25" i="9"/>
  <c r="H26" i="9"/>
  <c r="B3" i="9"/>
  <c r="B3" i="1"/>
  <c r="H19" i="1"/>
  <c r="H18" i="1"/>
  <c r="H17" i="1"/>
  <c r="H16" i="1"/>
  <c r="H15" i="1"/>
  <c r="H14" i="1"/>
  <c r="H13" i="1"/>
  <c r="J16" i="1"/>
  <c r="J15" i="1"/>
  <c r="J14" i="1"/>
  <c r="J13" i="1"/>
  <c r="H10" i="1"/>
  <c r="H9" i="1"/>
  <c r="H8" i="1"/>
  <c r="F19" i="1"/>
  <c r="F18" i="1"/>
  <c r="F17" i="1"/>
  <c r="F16" i="1"/>
  <c r="F57" i="1" s="1"/>
  <c r="F15" i="1"/>
  <c r="F56" i="1" s="1"/>
  <c r="F14" i="1"/>
  <c r="F55" i="1" s="1"/>
  <c r="F13" i="1"/>
  <c r="F10" i="1"/>
  <c r="F9" i="1"/>
  <c r="F8" i="1"/>
  <c r="B23" i="1" s="1"/>
  <c r="B19" i="1"/>
  <c r="B18" i="1"/>
  <c r="B17" i="1"/>
  <c r="B16" i="1"/>
  <c r="B57" i="1" s="1"/>
  <c r="B38" i="12" s="1"/>
  <c r="B15" i="1"/>
  <c r="B56" i="1" s="1"/>
  <c r="B37" i="12" s="1"/>
  <c r="B14" i="1"/>
  <c r="B55" i="1" s="1"/>
  <c r="B36" i="12" s="1"/>
  <c r="B13" i="1"/>
  <c r="B10" i="1"/>
  <c r="B9" i="1"/>
  <c r="B8" i="1"/>
  <c r="D24" i="1"/>
  <c r="K35" i="15"/>
  <c r="F28" i="15"/>
  <c r="F20" i="15"/>
  <c r="F19" i="15"/>
  <c r="F18" i="15"/>
  <c r="H55" i="1" l="1"/>
  <c r="H36" i="12" s="1"/>
  <c r="J55" i="1"/>
  <c r="J36" i="12" s="1"/>
  <c r="F36" i="12"/>
  <c r="J56" i="1"/>
  <c r="J37" i="12" s="1"/>
  <c r="F37" i="12"/>
  <c r="H56" i="1"/>
  <c r="H37" i="12" s="1"/>
  <c r="J57" i="1"/>
  <c r="J38" i="12" s="1"/>
  <c r="H57" i="1"/>
  <c r="H38" i="12" s="1"/>
  <c r="F38" i="12"/>
  <c r="F21" i="11"/>
  <c r="H45" i="12" s="1"/>
  <c r="F18" i="12"/>
  <c r="F19" i="12"/>
  <c r="J42" i="15"/>
  <c r="J19" i="1" s="1"/>
  <c r="J41" i="15"/>
  <c r="J18" i="1" s="1"/>
  <c r="J40" i="15"/>
  <c r="J17" i="1" s="1"/>
  <c r="M36" i="15"/>
  <c r="J33" i="15"/>
  <c r="J10" i="1" s="1"/>
  <c r="J32" i="15"/>
  <c r="J9" i="1" s="1"/>
  <c r="J31" i="15"/>
  <c r="C20" i="15"/>
  <c r="B3" i="15"/>
  <c r="M31" i="15" l="1"/>
  <c r="J8" i="1"/>
  <c r="M32" i="15"/>
  <c r="K32" i="15"/>
  <c r="M33" i="15"/>
  <c r="K33" i="15"/>
  <c r="M40" i="15"/>
  <c r="M42" i="15"/>
  <c r="K42" i="15"/>
  <c r="M41" i="15"/>
  <c r="F73" i="1" l="1"/>
  <c r="H73" i="1" s="1"/>
  <c r="F68" i="1"/>
  <c r="H68" i="1" s="1"/>
  <c r="F67" i="1"/>
  <c r="F65" i="1"/>
  <c r="H65" i="1" s="1"/>
  <c r="F54" i="1"/>
  <c r="H54" i="1" s="1"/>
  <c r="F44" i="1"/>
  <c r="H44" i="1" s="1"/>
  <c r="F38" i="1"/>
  <c r="H38" i="1" s="1"/>
  <c r="B46" i="12"/>
  <c r="B48" i="12"/>
  <c r="B47" i="12"/>
  <c r="F30" i="1"/>
  <c r="H30" i="1" s="1"/>
  <c r="D18" i="14"/>
  <c r="F46" i="12" s="1"/>
  <c r="F17" i="14"/>
  <c r="F11" i="14"/>
  <c r="F10" i="14"/>
  <c r="F9" i="14"/>
  <c r="F8" i="14"/>
  <c r="D27" i="10"/>
  <c r="F48" i="12" s="1"/>
  <c r="F23" i="10"/>
  <c r="F27" i="10" s="1"/>
  <c r="H48" i="12" s="1"/>
  <c r="B43" i="12"/>
  <c r="B42" i="12"/>
  <c r="D28" i="1"/>
  <c r="F28" i="1" s="1"/>
  <c r="F18" i="14" l="1"/>
  <c r="H46" i="12" s="1"/>
  <c r="H28" i="1"/>
  <c r="D13" i="11" l="1"/>
  <c r="F44" i="12" s="1"/>
  <c r="F12" i="11"/>
  <c r="F11" i="11"/>
  <c r="F10" i="11"/>
  <c r="F9" i="11"/>
  <c r="F8" i="11"/>
  <c r="D20" i="10"/>
  <c r="F47" i="12" s="1"/>
  <c r="F19" i="10"/>
  <c r="F18" i="10"/>
  <c r="F17" i="10"/>
  <c r="F16" i="10"/>
  <c r="F15" i="10"/>
  <c r="F14" i="10"/>
  <c r="F13" i="10"/>
  <c r="F12" i="10"/>
  <c r="F11" i="10"/>
  <c r="F10" i="10"/>
  <c r="F9" i="10"/>
  <c r="F8" i="10"/>
  <c r="F28" i="9"/>
  <c r="H43" i="12" s="1"/>
  <c r="D28" i="9"/>
  <c r="F43" i="12" s="1"/>
  <c r="B28" i="9"/>
  <c r="H27" i="9"/>
  <c r="I27" i="9" s="1"/>
  <c r="H20" i="9"/>
  <c r="H19" i="9"/>
  <c r="I19" i="9" s="1"/>
  <c r="H18" i="9"/>
  <c r="I18" i="9" s="1"/>
  <c r="H17" i="9"/>
  <c r="I17" i="9" s="1"/>
  <c r="H16" i="9"/>
  <c r="I16" i="9" s="1"/>
  <c r="H15" i="9"/>
  <c r="I15" i="9" s="1"/>
  <c r="H14" i="9"/>
  <c r="I14" i="9" s="1"/>
  <c r="H13" i="9"/>
  <c r="I13" i="9" s="1"/>
  <c r="H12" i="9"/>
  <c r="I12" i="9" s="1"/>
  <c r="H11" i="9"/>
  <c r="I11" i="9" s="1"/>
  <c r="H10" i="9"/>
  <c r="H9" i="9"/>
  <c r="I9" i="9" s="1"/>
  <c r="H8" i="9"/>
  <c r="I8" i="9" s="1"/>
  <c r="I20" i="9" l="1"/>
  <c r="H28" i="9"/>
  <c r="B3" i="12"/>
  <c r="B3" i="13"/>
  <c r="F13" i="11"/>
  <c r="H44" i="12" s="1"/>
  <c r="F20" i="10"/>
  <c r="H47" i="12" s="1"/>
  <c r="I10" i="9"/>
  <c r="D42" i="1"/>
  <c r="F42" i="1" s="1"/>
  <c r="C49" i="1"/>
  <c r="G30" i="7"/>
  <c r="J79" i="1"/>
  <c r="K79" i="1" s="1"/>
  <c r="J78" i="1"/>
  <c r="K78" i="1" s="1"/>
  <c r="J84" i="1"/>
  <c r="K84" i="1" s="1"/>
  <c r="J83" i="1"/>
  <c r="K83" i="1" s="1"/>
  <c r="J82" i="1"/>
  <c r="J81" i="1"/>
  <c r="H86" i="1"/>
  <c r="H42" i="12" s="1"/>
  <c r="D34" i="1"/>
  <c r="F34" i="1" s="1"/>
  <c r="I28" i="9" l="1"/>
  <c r="J43" i="12"/>
  <c r="K82" i="1"/>
  <c r="K81" i="1"/>
  <c r="G13" i="7" l="1"/>
  <c r="E29" i="6"/>
  <c r="E26" i="7"/>
  <c r="C22" i="7"/>
  <c r="C25" i="7" s="1"/>
  <c r="D25" i="7" s="1"/>
  <c r="G21" i="7"/>
  <c r="G20" i="7"/>
  <c r="G19" i="7"/>
  <c r="G18" i="7"/>
  <c r="G17" i="7"/>
  <c r="G16" i="7"/>
  <c r="G15" i="7"/>
  <c r="G14" i="7"/>
  <c r="B3" i="7"/>
  <c r="G18" i="6"/>
  <c r="G19" i="6"/>
  <c r="G20" i="6"/>
  <c r="G21" i="6"/>
  <c r="G22" i="6"/>
  <c r="G23" i="6"/>
  <c r="G24" i="6"/>
  <c r="G17" i="6"/>
  <c r="G16" i="6"/>
  <c r="C25" i="6"/>
  <c r="B3" i="6"/>
  <c r="B86" i="1"/>
  <c r="J80" i="1" l="1"/>
  <c r="J85" i="1"/>
  <c r="K85" i="1" s="1"/>
  <c r="D17" i="6"/>
  <c r="C28" i="6"/>
  <c r="F86" i="1"/>
  <c r="F42" i="12" s="1"/>
  <c r="D13" i="7"/>
  <c r="D14" i="7"/>
  <c r="D18" i="7"/>
  <c r="G22" i="7"/>
  <c r="C26" i="7"/>
  <c r="D26" i="7" s="1"/>
  <c r="G25" i="7"/>
  <c r="G26" i="7" s="1"/>
  <c r="D17" i="7"/>
  <c r="D21" i="7"/>
  <c r="D22" i="7"/>
  <c r="D15" i="7"/>
  <c r="D19" i="7"/>
  <c r="D16" i="7"/>
  <c r="D20" i="7"/>
  <c r="D19" i="6"/>
  <c r="G25" i="6"/>
  <c r="D18" i="6"/>
  <c r="D20" i="6"/>
  <c r="D21" i="6"/>
  <c r="D22" i="6"/>
  <c r="D25" i="6"/>
  <c r="D23" i="6"/>
  <c r="D16" i="6"/>
  <c r="D24" i="6"/>
  <c r="E22" i="7" l="1"/>
  <c r="C29" i="7"/>
  <c r="J86" i="1"/>
  <c r="J42" i="12" s="1"/>
  <c r="K80" i="1"/>
  <c r="E25" i="6"/>
  <c r="E32" i="6" s="1"/>
  <c r="C32" i="6"/>
  <c r="G28" i="6"/>
  <c r="G29" i="6" s="1"/>
  <c r="C29" i="6"/>
  <c r="G29" i="7" l="1"/>
  <c r="G31" i="7" s="1"/>
  <c r="C31" i="7"/>
  <c r="G32" i="6"/>
  <c r="D29" i="6"/>
  <c r="E31" i="7" l="1"/>
  <c r="B74" i="1"/>
  <c r="B45" i="1"/>
  <c r="C69" i="1"/>
  <c r="D71" i="1"/>
  <c r="B69" i="1"/>
  <c r="C66" i="1"/>
  <c r="D66" i="1" s="1"/>
  <c r="B66" i="1"/>
  <c r="C58" i="1"/>
  <c r="B58" i="1"/>
  <c r="F71" i="1" l="1"/>
  <c r="H71" i="1" s="1"/>
  <c r="B41" i="12"/>
  <c r="B73" i="1"/>
  <c r="B40" i="12"/>
  <c r="B68" i="1"/>
  <c r="B39" i="12"/>
  <c r="B65" i="1"/>
  <c r="D53" i="1"/>
  <c r="B39" i="1"/>
  <c r="B31" i="1"/>
  <c r="B49" i="1"/>
  <c r="D72" i="1"/>
  <c r="D70" i="1"/>
  <c r="F70" i="1" s="1"/>
  <c r="F66" i="1"/>
  <c r="D64" i="1"/>
  <c r="D63" i="1"/>
  <c r="D62" i="1"/>
  <c r="D61" i="1"/>
  <c r="D60" i="1"/>
  <c r="D59" i="1"/>
  <c r="F59" i="1" s="1"/>
  <c r="D51" i="1"/>
  <c r="F51" i="1" s="1"/>
  <c r="D52" i="1"/>
  <c r="D50" i="1"/>
  <c r="F50" i="1" s="1"/>
  <c r="C39" i="1"/>
  <c r="C31" i="1"/>
  <c r="D43" i="1"/>
  <c r="H42" i="1"/>
  <c r="D41" i="1"/>
  <c r="D40" i="1"/>
  <c r="F40" i="1" s="1"/>
  <c r="D29" i="1"/>
  <c r="F29" i="1" s="1"/>
  <c r="D27" i="1"/>
  <c r="F27" i="1" s="1"/>
  <c r="H27" i="1" s="1"/>
  <c r="D26" i="1"/>
  <c r="F26" i="1" s="1"/>
  <c r="H26" i="1" s="1"/>
  <c r="D25" i="1"/>
  <c r="F25" i="1" s="1"/>
  <c r="H25" i="1" s="1"/>
  <c r="F24" i="1"/>
  <c r="D37" i="1"/>
  <c r="F37" i="1" s="1"/>
  <c r="D36" i="1"/>
  <c r="F36" i="1" s="1"/>
  <c r="D35" i="1"/>
  <c r="F35" i="1" s="1"/>
  <c r="D33" i="1"/>
  <c r="F33" i="1" s="1"/>
  <c r="D32" i="1"/>
  <c r="F32" i="1" s="1"/>
  <c r="C23" i="1"/>
  <c r="F52" i="1" l="1"/>
  <c r="H52" i="1" s="1"/>
  <c r="F72" i="1"/>
  <c r="F69" i="1" s="1"/>
  <c r="F60" i="1"/>
  <c r="H60" i="1" s="1"/>
  <c r="F41" i="1"/>
  <c r="H41" i="1" s="1"/>
  <c r="F43" i="1"/>
  <c r="H43" i="1" s="1"/>
  <c r="F64" i="1"/>
  <c r="H64" i="1" s="1"/>
  <c r="F62" i="1"/>
  <c r="H62" i="1" s="1"/>
  <c r="F61" i="1"/>
  <c r="H61" i="1" s="1"/>
  <c r="F63" i="1"/>
  <c r="H63" i="1" s="1"/>
  <c r="F53" i="1"/>
  <c r="H53" i="1" s="1"/>
  <c r="H40" i="1"/>
  <c r="B35" i="12"/>
  <c r="B54" i="1"/>
  <c r="B34" i="12"/>
  <c r="B44" i="1"/>
  <c r="H24" i="1"/>
  <c r="F23" i="1"/>
  <c r="B33" i="12"/>
  <c r="B38" i="1"/>
  <c r="B32" i="12"/>
  <c r="B30" i="1"/>
  <c r="H29" i="1"/>
  <c r="F40" i="12"/>
  <c r="H67" i="1"/>
  <c r="H70" i="1"/>
  <c r="J50" i="1"/>
  <c r="J51" i="1"/>
  <c r="J53" i="1"/>
  <c r="J52" i="1"/>
  <c r="H59" i="1"/>
  <c r="H50" i="1"/>
  <c r="H51" i="1"/>
  <c r="C45" i="1"/>
  <c r="F49" i="1" l="1"/>
  <c r="F35" i="12" s="1"/>
  <c r="F39" i="1"/>
  <c r="D39" i="1" s="1"/>
  <c r="F58" i="1"/>
  <c r="F39" i="12" s="1"/>
  <c r="H72" i="1"/>
  <c r="H39" i="1"/>
  <c r="H34" i="12" s="1"/>
  <c r="H69" i="1"/>
  <c r="H41" i="12" s="1"/>
  <c r="H49" i="1"/>
  <c r="H35" i="12" s="1"/>
  <c r="H66" i="1"/>
  <c r="H40" i="12" s="1"/>
  <c r="H58" i="1"/>
  <c r="H39" i="12" s="1"/>
  <c r="H23" i="1"/>
  <c r="D58" i="1"/>
  <c r="D69" i="1"/>
  <c r="F41" i="12"/>
  <c r="F34" i="12" l="1"/>
  <c r="K17" i="1" l="1"/>
  <c r="J62" i="1"/>
  <c r="J64" i="1"/>
  <c r="J63" i="1"/>
  <c r="J61" i="1"/>
  <c r="J60" i="1"/>
  <c r="J59" i="1"/>
  <c r="H36" i="1" l="1"/>
  <c r="H33" i="1"/>
  <c r="H35" i="1" l="1"/>
  <c r="F31" i="1"/>
  <c r="H37" i="1"/>
  <c r="H32" i="1"/>
  <c r="H34" i="1"/>
  <c r="H31" i="1" l="1"/>
  <c r="H33" i="12" s="1"/>
  <c r="D23" i="1"/>
  <c r="F32" i="12"/>
  <c r="D31" i="1"/>
  <c r="F33" i="12"/>
  <c r="F45" i="1"/>
  <c r="H32" i="12"/>
  <c r="H50" i="12" s="1"/>
  <c r="F50" i="12" l="1"/>
  <c r="F54" i="12" s="1"/>
  <c r="D45" i="1"/>
  <c r="H45" i="1"/>
  <c r="K13" i="1" l="1"/>
  <c r="J73" i="1" l="1"/>
  <c r="J67" i="1"/>
  <c r="J37" i="1" l="1"/>
  <c r="J36" i="1"/>
  <c r="J32" i="1"/>
  <c r="J33" i="1"/>
  <c r="J34" i="1"/>
  <c r="J38" i="1"/>
  <c r="J35" i="1"/>
  <c r="J65" i="1"/>
  <c r="J58" i="1" s="1"/>
  <c r="J39" i="12" s="1"/>
  <c r="J68" i="1"/>
  <c r="J66" i="1" s="1"/>
  <c r="J40" i="12" s="1"/>
  <c r="J44" i="1"/>
  <c r="J54" i="1"/>
  <c r="J49" i="1" s="1"/>
  <c r="J35" i="12" s="1"/>
  <c r="J30" i="1"/>
  <c r="J28" i="1"/>
  <c r="J27" i="1"/>
  <c r="J24" i="1"/>
  <c r="J26" i="1"/>
  <c r="J25" i="1"/>
  <c r="J29" i="1"/>
  <c r="J72" i="1"/>
  <c r="J71" i="1"/>
  <c r="J70" i="1"/>
  <c r="J42" i="1"/>
  <c r="J41" i="1"/>
  <c r="J43" i="1"/>
  <c r="J40" i="1"/>
  <c r="K9" i="1"/>
  <c r="K8" i="1"/>
  <c r="K10" i="1"/>
  <c r="J69" i="1" l="1"/>
  <c r="J41" i="12" s="1"/>
  <c r="J39" i="1"/>
  <c r="J34" i="12" s="1"/>
  <c r="J23" i="1"/>
  <c r="J32" i="12" s="1"/>
  <c r="J31" i="1"/>
  <c r="J33" i="12" s="1"/>
  <c r="J50" i="12" l="1"/>
  <c r="J45" i="1"/>
  <c r="K19" i="1"/>
  <c r="K18" i="1"/>
  <c r="C74" i="1"/>
  <c r="D49" i="1"/>
  <c r="H74" i="1"/>
  <c r="H89" i="1" s="1"/>
  <c r="J74" i="1"/>
  <c r="F74" i="1"/>
  <c r="F89" i="1" s="1"/>
  <c r="D74" i="1" l="1"/>
  <c r="J89" i="1"/>
  <c r="H54" i="12" l="1"/>
  <c r="K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Barbara van Hoek</author>
  </authors>
  <commentList>
    <comment ref="B6" authorId="0" shapeId="0" xr:uid="{76D78325-85F6-434C-BC76-D1EB2C6624DD}">
      <text>
        <r>
          <rPr>
            <b/>
            <sz val="9"/>
            <color indexed="81"/>
            <rFont val="Tahoma"/>
            <family val="2"/>
          </rPr>
          <t>Barbara van Hoek:</t>
        </r>
        <r>
          <rPr>
            <sz val="9"/>
            <color indexed="81"/>
            <rFont val="Tahoma"/>
            <family val="2"/>
          </rPr>
          <t xml:space="preserve">
ik blijf dit verwarrend vinden, waarom niet de term financiele bijdragen (zie ik ook terug in de handreiking) en een kopje vrijwillig en afdwingbaar
of waarom overige bijdrage, wat zijn dan de andere bijdragen?</t>
        </r>
      </text>
    </comment>
  </commentList>
</comments>
</file>

<file path=xl/sharedStrings.xml><?xml version="1.0" encoding="utf-8"?>
<sst xmlns="http://schemas.openxmlformats.org/spreadsheetml/2006/main" count="443" uniqueCount="221">
  <si>
    <t>Stedenbouw</t>
  </si>
  <si>
    <t>Product</t>
  </si>
  <si>
    <t>Projectmanagement</t>
  </si>
  <si>
    <t>Planeconomie</t>
  </si>
  <si>
    <t>Welke producten worden opgesteld?</t>
  </si>
  <si>
    <t xml:space="preserve">Gemeente </t>
  </si>
  <si>
    <t>Initiatiefnemer</t>
  </si>
  <si>
    <t>Datum prijspeil</t>
  </si>
  <si>
    <t>…</t>
  </si>
  <si>
    <t>Projectnaam</t>
  </si>
  <si>
    <t>Totaal</t>
  </si>
  <si>
    <t>Gemeente</t>
  </si>
  <si>
    <t>- Luchtkwaliteit</t>
  </si>
  <si>
    <t>- Bodemonderzoek</t>
  </si>
  <si>
    <t>- Geohydrologisch onderzoek</t>
  </si>
  <si>
    <t>- Geotechnisch onderzoek</t>
  </si>
  <si>
    <t>- Akoestisch onderzoek</t>
  </si>
  <si>
    <t>- Flora &amp; fauna onderzoek</t>
  </si>
  <si>
    <t>- Verkeerskundig onderzoek</t>
  </si>
  <si>
    <t>- Archeologisch onderzoek</t>
  </si>
  <si>
    <t>- Geur- en stank onderzoek</t>
  </si>
  <si>
    <t>- Explosieven onderzoek</t>
  </si>
  <si>
    <t>- Externe veiligheid</t>
  </si>
  <si>
    <t>- Stikstof depositie</t>
  </si>
  <si>
    <t>Wat is het beoogd programma volgens het ruimtelijk besluit?</t>
  </si>
  <si>
    <t>Oppervlakte van het exploitatiegebied?</t>
  </si>
  <si>
    <t>Projectleider</t>
  </si>
  <si>
    <t>Planeconoom</t>
  </si>
  <si>
    <t>Algemene projectgegevens</t>
  </si>
  <si>
    <t>Geraamde plankosten</t>
  </si>
  <si>
    <t>Beleidsafdelingen</t>
  </si>
  <si>
    <t>Communicatie</t>
  </si>
  <si>
    <t>Landmeten/vastgoedinformatie</t>
  </si>
  <si>
    <t>Grondzaken</t>
  </si>
  <si>
    <t>Tarieven tot 1 oktober 2024 excl btw</t>
  </si>
  <si>
    <t>€€/uur</t>
  </si>
  <si>
    <t>Civiel technisch projectleiden</t>
  </si>
  <si>
    <t>Omgevingsrecht</t>
  </si>
  <si>
    <t>Projectmanagementassistentie</t>
  </si>
  <si>
    <t>Dichtheid</t>
  </si>
  <si>
    <t>Uitgeefbaar</t>
  </si>
  <si>
    <t>Verharding</t>
  </si>
  <si>
    <t>Groen/water</t>
  </si>
  <si>
    <t>Administratieve codering</t>
  </si>
  <si>
    <t>Looptijd van het project in jaren?</t>
  </si>
  <si>
    <t>Bedrijfsfunctie</t>
  </si>
  <si>
    <t>Woonfunctie</t>
  </si>
  <si>
    <t>1.2 Stedenbouwkundig plan</t>
  </si>
  <si>
    <t>1.3 Beeldkwaliteitsplan</t>
  </si>
  <si>
    <t>2.1 Taxatie inbrengwaarde percelen</t>
  </si>
  <si>
    <t>2.7 Algemene en financiële verantwoording en aansturing van het project</t>
  </si>
  <si>
    <t>Product/werkzaamheden</t>
  </si>
  <si>
    <t>1. Bijdrage bovenwijkse voorzieningen</t>
  </si>
  <si>
    <t xml:space="preserve">2. Bijdrage reserve Sociale woningbouw </t>
  </si>
  <si>
    <t xml:space="preserve">3. Bijdrage reserve Stedelijke herstructurering </t>
  </si>
  <si>
    <t xml:space="preserve">4. Bijdrage reserve Natuur, Landschap en Groenstructuur </t>
  </si>
  <si>
    <t xml:space="preserve">6. Bijdrage reserve Investeringen ruimtelijke ontwikkeling </t>
  </si>
  <si>
    <t xml:space="preserve">7. Bijdrage voorziening parkeercompensatie </t>
  </si>
  <si>
    <t>8. Bijdrage voorziening watercompensatie</t>
  </si>
  <si>
    <t>9. Bijdrage voorziening natuur- en groencompensatie</t>
  </si>
  <si>
    <t xml:space="preserve">11. </t>
  </si>
  <si>
    <t xml:space="preserve">12. </t>
  </si>
  <si>
    <t xml:space="preserve"> </t>
  </si>
  <si>
    <t>A. Gedetailleerd omgevingsplan</t>
  </si>
  <si>
    <t>B. Projectbesluit</t>
  </si>
  <si>
    <t>C. Omgevings-vergunning voor een buitenplanse omgevingsplan-activiteit</t>
  </si>
  <si>
    <t xml:space="preserve">Uren </t>
  </si>
  <si>
    <t>Tarief</t>
  </si>
  <si>
    <t>- Omgevingsrecht jurist incl digitalisering/kaartmateriaal</t>
  </si>
  <si>
    <t>- Projectmanagement</t>
  </si>
  <si>
    <t>- Stedenbouw</t>
  </si>
  <si>
    <t>- Planeconomie</t>
  </si>
  <si>
    <t>- Beleidsafdelingen</t>
  </si>
  <si>
    <t>- Communicatie</t>
  </si>
  <si>
    <t>- Civiele techniek</t>
  </si>
  <si>
    <t>- Landmeten/vastgoedinformatie</t>
  </si>
  <si>
    <t>Ja</t>
  </si>
  <si>
    <t>Nee</t>
  </si>
  <si>
    <t>- Taxateur</t>
  </si>
  <si>
    <t>- Planeconomie/grondzaken</t>
  </si>
  <si>
    <t>- Ingenieursbureau</t>
  </si>
  <si>
    <t>- Projectassistentie</t>
  </si>
  <si>
    <t>Producten</t>
  </si>
  <si>
    <t>Bijdrage reserve sociale woningbouw</t>
  </si>
  <si>
    <t>Programma initiatief</t>
  </si>
  <si>
    <t>Sociaal</t>
  </si>
  <si>
    <t>Betaalbare koop</t>
  </si>
  <si>
    <t>Middeldurehuur</t>
  </si>
  <si>
    <t>Middeldure koop</t>
  </si>
  <si>
    <t>Vrije sector</t>
  </si>
  <si>
    <t>…....</t>
  </si>
  <si>
    <t>Aantal</t>
  </si>
  <si>
    <t>perc.</t>
  </si>
  <si>
    <t>Grondwaarde per woning</t>
  </si>
  <si>
    <t>Bijdrage sociale woningnbouw</t>
  </si>
  <si>
    <t>Aandeel sociaal conform woonvisie</t>
  </si>
  <si>
    <t>Bijdrage</t>
  </si>
  <si>
    <t>Bijdrage voorziening parkeercompensatie</t>
  </si>
  <si>
    <t>Bijdrage per eenheid</t>
  </si>
  <si>
    <t>Totale bijdrage</t>
  </si>
  <si>
    <t>Totale grondwaarde</t>
  </si>
  <si>
    <t>Benodigde parkeerplaatsen initiatief</t>
  </si>
  <si>
    <t xml:space="preserve">Aantal </t>
  </si>
  <si>
    <t>Parkeernorm</t>
  </si>
  <si>
    <t>Aantal parkeerplaatsten</t>
  </si>
  <si>
    <t>Aantal parkeerplaatsen binnen initiatief</t>
  </si>
  <si>
    <t>pp per woning</t>
  </si>
  <si>
    <t>Bijdrage parkeercompensatie</t>
  </si>
  <si>
    <t xml:space="preserve">10. </t>
  </si>
  <si>
    <t>5. Bijdrage reserve Netwerkinvesteringen</t>
  </si>
  <si>
    <t>3. Overige plankosten</t>
  </si>
  <si>
    <t>4. Onderzoeken</t>
  </si>
  <si>
    <t>- Opstellen anterieure overeenkomst</t>
  </si>
  <si>
    <t>- Opstellen intentieovereenkomst</t>
  </si>
  <si>
    <t>-  Overige plankosten</t>
  </si>
  <si>
    <t>Bijdrage - optie gebouwd</t>
  </si>
  <si>
    <t>Bijdrage - optie maaiveld</t>
  </si>
  <si>
    <t>Commerciële functie</t>
  </si>
  <si>
    <t>Maatschappelijke functie</t>
  </si>
  <si>
    <t>Totaal 1 t/m 3</t>
  </si>
  <si>
    <t>Totale kosten</t>
  </si>
  <si>
    <t>Bijdrage totaal</t>
  </si>
  <si>
    <t>Relevante voorbeelden binnen de provincie Noord-Brabant</t>
  </si>
  <si>
    <t>Onderstaande hulptabel betreft een voorbeeld van een methodiek. Er zijn ook andere methodieken mogelijk.</t>
  </si>
  <si>
    <t>Start</t>
  </si>
  <si>
    <t>- Gemeente Reussel- de Wierden - Vereveningsfonds sociale woningbouw</t>
  </si>
  <si>
    <t>- Gemeente Kaag en Braassem - Programma vereveningsfondsen 2025</t>
  </si>
  <si>
    <t>- Gemeente Bergeijk - Vereveningsfonds voor sociale woningbouw</t>
  </si>
  <si>
    <t>2. Woonrijp maken openbare ruimte</t>
  </si>
  <si>
    <t>1. Bouwrijp maken openbare ruimte</t>
  </si>
  <si>
    <t>Te verhalen kosten</t>
  </si>
  <si>
    <t>2.5 Inrichtingsplan openbare ruimte</t>
  </si>
  <si>
    <t>- Participatie/omgevingsdialoog</t>
  </si>
  <si>
    <t>- Nadeelcompensatie risicoanalyse</t>
  </si>
  <si>
    <t>2.6 Voorbereiding, toezicht en directievoering bij civiel- en cultuurtechnische werken</t>
  </si>
  <si>
    <t>Totaal kostenverhaal</t>
  </si>
  <si>
    <t>3. Ophogen/voorbelasten</t>
  </si>
  <si>
    <t>4. Civiele constructies</t>
  </si>
  <si>
    <t>n.v.t kostenverhaal via legesverordening</t>
  </si>
  <si>
    <t>Plankaart invoegen</t>
  </si>
  <si>
    <t>n.v.t.</t>
  </si>
  <si>
    <t>Toelichting</t>
  </si>
  <si>
    <t>1.1. Ruimtelijk besluit</t>
  </si>
  <si>
    <t>Gedetailleerd omgevingsplan</t>
  </si>
  <si>
    <t>Omgevings-vergunning voor een buitenplanse omgevingsplan-activiteit</t>
  </si>
  <si>
    <t>Looptijd tot en met vaststellen van het ruimtelijk besluit?</t>
  </si>
  <si>
    <t>2.2 Taxatie en aankoop onroerende zaak</t>
  </si>
  <si>
    <t>2.3 Onteigenen van onroerende zaken</t>
  </si>
  <si>
    <t xml:space="preserve">2.4 Vestigen voorkeursrecht </t>
  </si>
  <si>
    <t>Toelichting/motivering</t>
  </si>
  <si>
    <t>Eventueel korte toelichting woningbouwplan</t>
  </si>
  <si>
    <t>Producten en inzet</t>
  </si>
  <si>
    <t>Totaal gebiedseigen uitvoeringskosten</t>
  </si>
  <si>
    <t xml:space="preserve">1. Planstructuur </t>
  </si>
  <si>
    <t>2. …</t>
  </si>
  <si>
    <t>3. …</t>
  </si>
  <si>
    <t>4. …</t>
  </si>
  <si>
    <t>5. …</t>
  </si>
  <si>
    <t>1. …</t>
  </si>
  <si>
    <t>Is pas achteraf te bepalen</t>
  </si>
  <si>
    <t>4. Kwalitetsimpuls</t>
  </si>
  <si>
    <t>5. Gevolgen aankopen derden</t>
  </si>
  <si>
    <t>6. BTW schade</t>
  </si>
  <si>
    <t>7. Rente</t>
  </si>
  <si>
    <t>8. …</t>
  </si>
  <si>
    <t>9. …</t>
  </si>
  <si>
    <t>10. …</t>
  </si>
  <si>
    <t>6. Overige kosten</t>
  </si>
  <si>
    <t>Totaal gebiedsoverstijgende uitvoeringskosten</t>
  </si>
  <si>
    <t>1. Compensatie natuurwaarden</t>
  </si>
  <si>
    <t>2. Compensatie groenvoorzieningen</t>
  </si>
  <si>
    <t>3. Compensatie watervoorzieningen</t>
  </si>
  <si>
    <t>8. Nadeelcompensatie</t>
  </si>
  <si>
    <t>Van toepassing?</t>
  </si>
  <si>
    <t>Totaal door de gemeente te verhalen kosten</t>
  </si>
  <si>
    <t>Tabblad</t>
  </si>
  <si>
    <r>
      <t xml:space="preserve">Start
</t>
    </r>
    <r>
      <rPr>
        <sz val="11"/>
        <color theme="1"/>
        <rFont val="Calibri"/>
        <family val="2"/>
      </rPr>
      <t xml:space="preserve">Dit onderdeel vormt de basis voor het invullen van het model en zorgt ervoor dat alle relevante projectgegevens en kosten op een gestructureerde manier worden vastgelegd. Vul bij </t>
    </r>
    <r>
      <rPr>
        <b/>
        <sz val="11"/>
        <color theme="1"/>
        <rFont val="Calibri"/>
        <family val="2"/>
      </rPr>
      <t>start</t>
    </r>
    <r>
      <rPr>
        <sz val="11"/>
        <color theme="1"/>
        <rFont val="Calibri"/>
        <family val="2"/>
      </rPr>
      <t xml:space="preserve"> de diverse projectkenmerken in.</t>
    </r>
    <r>
      <rPr>
        <b/>
        <sz val="11"/>
        <color theme="1"/>
        <rFont val="Calibri"/>
        <family val="2"/>
      </rPr>
      <t xml:space="preserve">
</t>
    </r>
  </si>
  <si>
    <t>Kosten direct gerelateerd aan het woningbouwplan
Artikel 13.11 OW, bijlage IV behorende bij artikel 8.15 Ob ('kostensoortlijst')</t>
  </si>
  <si>
    <r>
      <t xml:space="preserve">Totaal kostenverhaal (1/8)
</t>
    </r>
    <r>
      <rPr>
        <sz val="11"/>
        <color theme="1"/>
        <rFont val="Calibri"/>
        <family val="2"/>
      </rPr>
      <t>Dit tabblad betreft een output blad en een totaaloverzicht van de kenmerken van het project en het bijbehorende kostenverhaal. De plankaart kan hier nog worden ingevoegd.</t>
    </r>
    <r>
      <rPr>
        <b/>
        <sz val="11"/>
        <color theme="1"/>
        <rFont val="Calibri"/>
        <family val="2"/>
      </rPr>
      <t xml:space="preserve"> De bedragen die hierin staan  worden overgenomen in de anterieure overeenkomst bij artikel 12.
</t>
    </r>
  </si>
  <si>
    <t>1. tm 3. Plankosten</t>
  </si>
  <si>
    <t>Artikel 13.11 OW, bijlage IV behorende bij artikel 8.15 Ob ('kostensoortlijst')</t>
  </si>
  <si>
    <r>
      <t xml:space="preserve">6. Overige kosten
</t>
    </r>
    <r>
      <rPr>
        <sz val="11"/>
        <color theme="1"/>
        <rFont val="Calibri"/>
        <family val="2"/>
      </rPr>
      <t xml:space="preserve">Bij dit onderdeel kunnen overige kosten worden opgenomen.
</t>
    </r>
    <r>
      <rPr>
        <i/>
        <sz val="11"/>
        <color theme="1"/>
        <rFont val="Calibri"/>
        <family val="2"/>
      </rPr>
      <t xml:space="preserve">Overige kosten
- Compensatie van natuurwaarden, groenvoorziening en watervoorzieningen
- Kwaliteitsimpuls
- BTW schade
- Rente
</t>
    </r>
    <r>
      <rPr>
        <sz val="11"/>
        <color theme="1"/>
        <rFont val="Calibri"/>
        <family val="2"/>
      </rPr>
      <t xml:space="preserve">
</t>
    </r>
  </si>
  <si>
    <t>Artikel 13.11 OW, bijlage IV behorende bij artikel 8.15 Ob ('kostensoortlijst') en kosten die het woningbouwplan overstijgen (art 13.14 OW)</t>
  </si>
  <si>
    <t>Kosten die het woningbouwplan overstijgen art 13.23 OW Lijst aangewezen categorieën ontwikkelingen opgenomen in art 8.21 Ob, 8.13 en 8.20 Ob</t>
  </si>
  <si>
    <t>Kosten direct gerelateerd aan het woningbouwplan
Artikel 13.11 OW, bijlage IV behorende bij artikel 8.15 Ob ('kostensoortlijst')
Afdeling 4.5 van de awb in samenhang met afdeling 15.1 OW</t>
  </si>
  <si>
    <t>1. Financiële bijdrage ….</t>
  </si>
  <si>
    <t>Totaal 1 t/m 8</t>
  </si>
  <si>
    <t>Door de gemeente te verhalen plankosten, onderzoeken, civiel en cultuurtechnische werken, overige kosten, financiële bijdrage en nadeelcompensatie</t>
  </si>
  <si>
    <t>Welke producten en inzet zijn benodigd?</t>
  </si>
  <si>
    <t>2. Werkzaamheden ten behoeve van het uitvoeren van het omgevingsplan of BOPA</t>
  </si>
  <si>
    <t>1. Omgevingsplan of BOPA kostenverhaals gebied</t>
  </si>
  <si>
    <t>- Overige onderzoeken</t>
  </si>
  <si>
    <t>5 Civiel en cultuurtechnische kosten</t>
  </si>
  <si>
    <t>7. Financiële bijdragen</t>
  </si>
  <si>
    <t>7.1 Vrijwillige financiële bijdrage</t>
  </si>
  <si>
    <t>7.2 Afdwingbare financiële bijdrage</t>
  </si>
  <si>
    <t>Totaal vrijwillige financiële bijdragen</t>
  </si>
  <si>
    <t>Totaal afdwingbare financiële bijdragen</t>
  </si>
  <si>
    <t>2. Financiële bijdrage ….</t>
  </si>
  <si>
    <t>3. Financiële bijdrage ….</t>
  </si>
  <si>
    <t>4. Financiële bijdrage ….</t>
  </si>
  <si>
    <t>Kostensoortenlijst &amp; omgevingswet</t>
  </si>
  <si>
    <t>Algemene toelichting kostenverhaalsmodule</t>
  </si>
  <si>
    <t>Totaal kostenverhaal     (1 tm 8)</t>
  </si>
  <si>
    <r>
      <rPr>
        <b/>
        <i/>
        <sz val="11"/>
        <color theme="1"/>
        <rFont val="Calibri"/>
        <family val="2"/>
      </rPr>
      <t xml:space="preserve">3. Overige plankosten: </t>
    </r>
    <r>
      <rPr>
        <sz val="11"/>
        <color theme="1"/>
        <rFont val="Calibri"/>
        <family val="2"/>
      </rPr>
      <t xml:space="preserve">Dit zijn plankosten die niet in de landelijke plankostenregels zijn opgenomen. Hierbij kan worden gedacht aan de kosten voor het opstellen van overeenkomsten, participatie, etc. De verdeling tussen kosten voor de gemeente en kosten voor de ontwikkelaar moet hier zelf worden gemaakt. vul het totaal bedrag per onderdeel en en geef daarna aan welk deel van deze kosten de gemeente zelf maakt.
</t>
    </r>
  </si>
  <si>
    <t>https://iplo.nl/thema/ruimtelijke-ontwikkelingen/instrumenten-grondbeleid/kostenverhaal-gebiedsontwikkeling-financiele/</t>
  </si>
  <si>
    <r>
      <t xml:space="preserve">7. Financiële bijdragen
</t>
    </r>
    <r>
      <rPr>
        <sz val="11"/>
        <color theme="1"/>
        <rFont val="Calibri"/>
        <family val="2"/>
      </rPr>
      <t xml:space="preserve">Bij dit onderdeel kunnen diverse bijdragen worden opgenomen die ten laste van het project kunnen worden gebracht. Er is onderscheid gemaakt tussen vrijwillige bijdragen en afdwingbare bijdragen.
7.1. Vrijwillige bijdrage: Dit is een bijdrage die is opgenomen in een gemeentelijke beleidsnota.
7.2. Afdwingbare bijdrage: Dit is een publiekrechtelijk afdwingbare financiële bijdrage zoals genoemd in artikel 13.23 van de Omgevingswet.
</t>
    </r>
    <r>
      <rPr>
        <sz val="11"/>
        <rFont val="Calibri"/>
        <family val="2"/>
      </rPr>
      <t xml:space="preserve">Zie voor de toelichting op de verschillen tussen vrijwillige en afdwingbare financiële bijdrage hier </t>
    </r>
    <r>
      <rPr>
        <b/>
        <sz val="11"/>
        <color theme="1"/>
        <rFont val="Calibri"/>
        <family val="2"/>
      </rPr>
      <t xml:space="preserve">
</t>
    </r>
  </si>
  <si>
    <r>
      <t xml:space="preserve">8. Nadeelcompensatie
</t>
    </r>
    <r>
      <rPr>
        <sz val="11"/>
        <color theme="1"/>
        <rFont val="Calibri"/>
        <family val="2"/>
      </rPr>
      <t xml:space="preserve">Bij dit onderdeel kunnen de kosten als gevolg van nadeelcompensatie worden opgenomen. Deze kosten kunnen pas achteraf worden opgenomen als deze bekend zijn. </t>
    </r>
  </si>
  <si>
    <t>5. Civiel &amp; cultuurtech kosten</t>
  </si>
  <si>
    <t>5.1 Aanleg of wijziging openbare ruimte - Gebiedseigen</t>
  </si>
  <si>
    <t>5.2 Aanleg of wijziging openbare ruimte - Gebiedsoverstijgend</t>
  </si>
  <si>
    <t>Kostenverhaalsmodule bij Brabants model anterieure overeenkomst kostenverhaal, versie mei 2025</t>
  </si>
  <si>
    <r>
      <t xml:space="preserve">Algemeen
</t>
    </r>
    <r>
      <rPr>
        <sz val="11"/>
        <color theme="1"/>
        <rFont val="Calibri"/>
        <family val="2"/>
      </rPr>
      <t xml:space="preserve">Deze kostenverhaalsmodule is ontworpen om een raming van het kostenverhaal bij anterieure overeenkomsten op te stellen. Het kostenverhaal bestaat uit o.a plankosten, investeringen in de openbare ruimte, bovenwijkse voorzieningen, vrijwillige financiele bijdragen en afdwingbare financiele bijdragen, zie hieronder.
Deze kostenverhaalmodule hoort bij Brabants model anterieure overeenkomst Kostenverhaal (model AOK). De resultaten worden overgenomen in de tabel in artikel 12 van de model AOK.
In de module is het mogelijk om de lichtgele cellen vrij in te vullen. In deze cellen zijn in sommige gevallen suggesties weergegeven zoals producten uit de Kostensoortlijst en tarieven zoals deze in de landelijke Plankostenregels met tijdvak oktober 2024 worden gehanteerd. De witte cellen zijn beschermd en zorgen voor de output. 
</t>
    </r>
    <r>
      <rPr>
        <b/>
        <sz val="11"/>
        <color theme="1"/>
        <rFont val="Calibri"/>
        <family val="2"/>
      </rPr>
      <t>Het wachtwoord om de beveiliging van de tabbladen eraf te halen betreft: NoordBrabant</t>
    </r>
    <r>
      <rPr>
        <sz val="11"/>
        <color theme="1"/>
        <rFont val="Calibri"/>
        <family val="2"/>
      </rPr>
      <t xml:space="preserve">
</t>
    </r>
  </si>
  <si>
    <t xml:space="preserve">De module is onderverdeeld in verschillende tabbladen die elk een specifiek aspect van de aan het project te relateren kosten behandelen: Plankosten, onderzoeken, civiel &amp; cultuurtechnische kosten, overige kosten financiele bijdragen en nadeelcompensatie. </t>
  </si>
  <si>
    <r>
      <t xml:space="preserve">1 t/m 3 Plankosten
</t>
    </r>
    <r>
      <rPr>
        <sz val="11"/>
        <color theme="1"/>
        <rFont val="Calibri"/>
        <family val="2"/>
      </rPr>
      <t xml:space="preserve">Dit onderdeel bevat een ramingsmodel voor het bepalen van de aan het project te relateren plankosten. Voor de onderdelen 1 en 2 is gerefereerd aan de landelijke plankostenregels. Hierbij is onderscheid gemaakt in drie onderdelen.
De plankosten kunnen worden geraamd door middel van het inschatten van de uren maal een tarief. De laatst bekende tarieven uit de landelijke plankostenregels dd oktober 2024 zijn vooraf ingevuld, maar kunnen eventueel vervangen worden door gemeentelijke tarieven. De verdeling tussen kosten voor de gemeente en kosten voor de initiatiefnemer moet hier zelf worden gemaakt in het tabblad "Start", middels een percentage. 
</t>
    </r>
  </si>
  <si>
    <r>
      <rPr>
        <b/>
        <i/>
        <sz val="11"/>
        <color theme="1"/>
        <rFont val="Calibri"/>
        <family val="2"/>
      </rPr>
      <t xml:space="preserve">1. Omgevingsplan, of omgevingsvergunning voor buitenplanse bouwactiviteit voor kostenverhaals gebied: 
</t>
    </r>
    <r>
      <rPr>
        <sz val="11"/>
        <color theme="1"/>
        <rFont val="Calibri"/>
        <family val="2"/>
      </rPr>
      <t xml:space="preserve">Dit zijn kosten die gerelateerd zijn aan producten die horen bij het opstellen van een ruimtelijk besluit. Het gaat hierbij om een gedetailleerd omgevingsplan of een omgevingsvergunning voor een buitenplanse bouw activiteit (BOPA). Daarnaast zijn de producten stedenbouwkundig plan en beeldkwaliteitsplan hier ondergebracht.
</t>
    </r>
    <r>
      <rPr>
        <i/>
        <sz val="11"/>
        <color theme="1"/>
        <rFont val="Calibri"/>
        <family val="2"/>
      </rPr>
      <t xml:space="preserve">Werkzaamheden tbv voorbereiden en vaststellen van het ruimtelijk besluit </t>
    </r>
    <r>
      <rPr>
        <b/>
        <sz val="11"/>
        <color theme="1"/>
        <rFont val="Calibri"/>
        <family val="2"/>
      </rPr>
      <t xml:space="preserve">
</t>
    </r>
    <r>
      <rPr>
        <sz val="11"/>
        <color theme="1"/>
        <rFont val="Calibri"/>
        <family val="2"/>
      </rPr>
      <t xml:space="preserve">- Opstellen/vaststellen omgevingsplan of BOPA
- Opstellen stedenbouwkundig plan
- Opstellen beeldkwaliteitsplan
</t>
    </r>
  </si>
  <si>
    <r>
      <rPr>
        <b/>
        <i/>
        <sz val="11"/>
        <color theme="1"/>
        <rFont val="Calibri"/>
        <family val="2"/>
      </rPr>
      <t>2. Werkzaamheden ten behoeve van het uitvoeren van het omgevingsplan of de BOPA:</t>
    </r>
    <r>
      <rPr>
        <i/>
        <sz val="11"/>
        <color theme="1"/>
        <rFont val="Calibri"/>
        <family val="2"/>
      </rPr>
      <t xml:space="preserve"> 
</t>
    </r>
    <r>
      <rPr>
        <sz val="11"/>
        <color theme="1"/>
        <rFont val="Calibri"/>
        <family val="2"/>
      </rPr>
      <t xml:space="preserve">Dit zijn kosten voor het uitvoeren van het omgevingsplan of BOPA. Het gaat hierbij om kosten voor het taxeren van de inbrengwaarde, het inrichtingsplan openbare ruimte, begeleiding in de uitvoering van civiele werken, en algemene financiële verantwoording en aansturing van het project.
</t>
    </r>
    <r>
      <rPr>
        <i/>
        <sz val="11"/>
        <color theme="1"/>
        <rFont val="Calibri"/>
        <family val="2"/>
      </rPr>
      <t xml:space="preserve">Werkzaamheden tbv de uitvoering van het ruimtelijk besluit
- Taxatie inbrengwaarde percelen
- Inrichtingsplan openbare ruimte
- Voorbereiding, toezicht en directievoering civiel- en cultuurtechnische werkzaamheden
</t>
    </r>
    <r>
      <rPr>
        <sz val="11"/>
        <color theme="1"/>
        <rFont val="Calibri"/>
        <family val="2"/>
      </rPr>
      <t>-</t>
    </r>
    <r>
      <rPr>
        <i/>
        <sz val="11"/>
        <color theme="1"/>
        <rFont val="Calibri"/>
        <family val="2"/>
      </rPr>
      <t xml:space="preserve"> Algemene financiele verantwoording en aansturing van het project, incl bestuurlijke besluitvorming
</t>
    </r>
    <r>
      <rPr>
        <sz val="11"/>
        <color theme="1"/>
        <rFont val="Calibri"/>
        <family val="2"/>
      </rPr>
      <t xml:space="preserve">
* In de landelijke plankostenregels zijn ook werkzaamheden opgenomen zoals taxaties en aankoop onroerende zaak , onteigenen en vestigen voorkeursrecht. Omdat dat werkzaamheden zijn bij het publiekrechtelijk spoor zijn deze producten in deze module op niet van toepassing gezet.
</t>
    </r>
  </si>
  <si>
    <r>
      <t xml:space="preserve">4. Onderzoeken
</t>
    </r>
    <r>
      <rPr>
        <sz val="11"/>
        <color theme="1"/>
        <rFont val="Calibri"/>
        <family val="2"/>
      </rPr>
      <t>Dit deel bevat de kosten voor verschillende onderzoeken die nodig zijn voor het project. Er zijn vooraf al diverse onderzoeken ingevuld. Deze kunnen worden aangepast.</t>
    </r>
    <r>
      <rPr>
        <b/>
        <sz val="11"/>
        <color theme="1"/>
        <rFont val="Calibri"/>
        <family val="2"/>
      </rPr>
      <t xml:space="preserve"> </t>
    </r>
    <r>
      <rPr>
        <sz val="11"/>
        <color theme="1"/>
        <rFont val="Calibri"/>
        <family val="2"/>
      </rPr>
      <t>De verdeling tussen kosten voor de gemeente en kosten voor de ontwikkelaar moet hier zelf worden gemaakt. Vul het totaal bedrag per onderdeel en en geef daarna aan welk deel van deze kosten de gemeente zelf maakt.</t>
    </r>
  </si>
  <si>
    <r>
      <t xml:space="preserve">5.Civiel en cultuurtechnische werkzaamheden
</t>
    </r>
    <r>
      <rPr>
        <sz val="11"/>
        <color theme="1"/>
        <rFont val="Calibri"/>
        <family val="2"/>
      </rPr>
      <t>Bij dit onderdeel kunnen kosten opgenomen worden die voortkomen uit afspraken over de inrichting van de openbare ruimte. Hierbij kan worden gedacht aan kosten die de gemeente gaat maken met betrekking tot de toekomstige openbare ruimte als direct gevolg van het project. Dit betreffen gebiedseigen en gebiedsoverstijgende kosten zoals bijvoorbeeld ontsluitingswegen (planstructuur).  Het gaat hier dus niet over bovenwijkse investeringsprojecten. Deze zijn als bijdrage opgenomen onder 7.1.</t>
    </r>
    <r>
      <rPr>
        <b/>
        <sz val="11"/>
        <color theme="1"/>
        <rFont val="Calibri"/>
        <family val="2"/>
      </rPr>
      <t xml:space="preserve">
</t>
    </r>
    <r>
      <rPr>
        <i/>
        <sz val="11"/>
        <color theme="1"/>
        <rFont val="Calibri"/>
        <family val="2"/>
      </rPr>
      <t xml:space="preserve">Civiel en cultuurtechnische werkzaamheden </t>
    </r>
    <r>
      <rPr>
        <b/>
        <sz val="11"/>
        <color theme="1"/>
        <rFont val="Calibri"/>
        <family val="2"/>
      </rPr>
      <t xml:space="preserve">
</t>
    </r>
    <r>
      <rPr>
        <sz val="11"/>
        <color theme="1"/>
        <rFont val="Calibri"/>
        <family val="2"/>
      </rPr>
      <t>- Vrijmaken van gronden</t>
    </r>
    <r>
      <rPr>
        <b/>
        <sz val="11"/>
        <color theme="1"/>
        <rFont val="Calibri"/>
        <family val="2"/>
      </rPr>
      <t xml:space="preserve">
- </t>
    </r>
    <r>
      <rPr>
        <sz val="11"/>
        <color theme="1"/>
        <rFont val="Calibri"/>
        <family val="2"/>
      </rPr>
      <t xml:space="preserve">Tijdelijk  beheer
</t>
    </r>
    <r>
      <rPr>
        <b/>
        <sz val="11"/>
        <color theme="1"/>
        <rFont val="Calibri"/>
        <family val="2"/>
      </rPr>
      <t xml:space="preserve">- </t>
    </r>
    <r>
      <rPr>
        <sz val="11"/>
        <color theme="1"/>
        <rFont val="Calibri"/>
        <family val="2"/>
      </rPr>
      <t xml:space="preserve">Slopen, verwijderen en verplaatsen
</t>
    </r>
    <r>
      <rPr>
        <b/>
        <sz val="11"/>
        <color theme="1"/>
        <rFont val="Calibri"/>
        <family val="2"/>
      </rPr>
      <t>-</t>
    </r>
    <r>
      <rPr>
        <sz val="11"/>
        <color theme="1"/>
        <rFont val="Calibri"/>
        <family val="2"/>
      </rPr>
      <t xml:space="preserve"> Bodemsanering, demping en grondwerken
- Aanleg of wijziging van voorzieningen
- Werken, werkzaamheden en maatregelen voor bereiken omgevingskwaliteit
- Werkzaamheden gemeente tbv werken, werkzaamheden en maatregelen
</t>
    </r>
  </si>
  <si>
    <r>
      <t>7. Financi</t>
    </r>
    <r>
      <rPr>
        <sz val="11"/>
        <color theme="1"/>
        <rFont val="Aptos Narrow"/>
        <family val="2"/>
      </rPr>
      <t>ë</t>
    </r>
    <r>
      <rPr>
        <sz val="11"/>
        <color theme="1"/>
        <rFont val="Calibri"/>
        <family val="2"/>
      </rPr>
      <t>le bijdragen</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</si>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</sst>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quot;\ * #,##0.00_ ;_ &quot;€&quot;\ * \-#,##0.00_ ;_ &quot;€&quot;\ * &quot;-&quot;??_ ;_ @_ "/>
    <numFmt numFmtId="43" formatCode="_ * #,##0.00_ ;_ * \-#,##0.00_ ;_ * &quot;-&quot;??_ ;_ @_ "/>
    <numFmt numFmtId="164" formatCode="_ &quot;€&quot;\ * #,##0_ ;_ &quot;€&quot;\ * \-#,##0_ ;_ &quot;€&quot;\ * &quot;-&quot;??_ ;_ @_ "/>
    <numFmt numFmtId="165" formatCode="#,##0\ &quot;m²&quot;"/>
    <numFmt numFmtId="166" formatCode="#,##0\ &quot;jaar&quot;"/>
    <numFmt numFmtId="167" formatCode="_-&quot;€&quot;\ * #,##0.00_-;_-&quot;€&quot;\ * #,##0.00\-;_-&quot;€&quot;\ * &quot;-&quot;??_-;_-@_-"/>
    <numFmt numFmtId="168" formatCode="&quot;€&quot;\ #,##0_-;[Red]&quot;€&quot;\ #,##0\-"/>
    <numFmt numFmtId="169" formatCode="#,##0\ &quot;stuks&quot;"/>
    <numFmt numFmtId="170" formatCode="#,##0\ &quot;m² uitgeefbaar&quot;"/>
    <numFmt numFmtId="171" formatCode="#,##0\ &quot;m² bvo&quot;"/>
    <numFmt numFmtId="172" formatCode="#,##0\ &quot;won(equivalent) per ha&quot;"/>
    <numFmt numFmtId="173" formatCode="#,##0\ &quot;won.&quot;"/>
    <numFmt numFmtId="174" formatCode="#,##0.00\ &quot;stuks&quot;"/>
    <numFmt numFmtId="175" formatCode="0.0"/>
  </numFmts>
  <fonts count="32">
    <font>
      <sz val="11"/>
      <color theme="1"/>
      <name val="Calibri"/>
      <family val="2"/>
      <scheme val="minor"/>
    </font>
    <font>
      <sz val="11"/>
      <color theme="1"/>
      <name val="Calibri"/>
      <family val="2"/>
      <scheme val="minor"/>
    </font>
    <font>
      <sz val="11"/>
      <color theme="1"/>
      <name val="Calibri"/>
      <family val="2"/>
    </font>
    <font>
      <b/>
      <sz val="14"/>
      <color theme="0"/>
      <name val="Calibri"/>
      <family val="2"/>
    </font>
    <font>
      <b/>
      <sz val="14"/>
      <color theme="1"/>
      <name val="Calibri"/>
      <family val="2"/>
    </font>
    <font>
      <b/>
      <sz val="11"/>
      <color theme="1"/>
      <name val="Calibri"/>
      <family val="2"/>
    </font>
    <font>
      <i/>
      <sz val="11"/>
      <color theme="1"/>
      <name val="Calibri"/>
      <family val="2"/>
    </font>
    <font>
      <sz val="12"/>
      <color theme="1"/>
      <name val="Calibri"/>
      <family val="2"/>
    </font>
    <font>
      <b/>
      <sz val="12"/>
      <color theme="0"/>
      <name val="Calibri"/>
      <family val="2"/>
    </font>
    <font>
      <b/>
      <sz val="12"/>
      <color theme="1"/>
      <name val="Calibri"/>
      <family val="2"/>
    </font>
    <font>
      <i/>
      <sz val="11"/>
      <color rgb="FFC0C0C0"/>
      <name val="Calibri"/>
      <family val="2"/>
    </font>
    <font>
      <sz val="10"/>
      <color theme="1"/>
      <name val="Calibri"/>
      <family val="2"/>
    </font>
    <font>
      <b/>
      <sz val="10"/>
      <color theme="1"/>
      <name val="Calibri"/>
      <family val="2"/>
    </font>
    <font>
      <b/>
      <sz val="10"/>
      <name val="Arial"/>
      <family val="2"/>
    </font>
    <font>
      <sz val="10"/>
      <name val="Arial"/>
      <family val="2"/>
    </font>
    <font>
      <sz val="10"/>
      <color theme="1"/>
      <name val="Arial"/>
      <family val="2"/>
    </font>
    <font>
      <b/>
      <i/>
      <sz val="10"/>
      <name val="Arial"/>
      <family val="2"/>
    </font>
    <font>
      <sz val="11"/>
      <color rgb="FFFF0000"/>
      <name val="Calibri"/>
      <family val="2"/>
    </font>
    <font>
      <sz val="11"/>
      <name val="Calibri"/>
      <family val="2"/>
    </font>
    <font>
      <i/>
      <sz val="9"/>
      <name val="Calibri"/>
      <family val="2"/>
    </font>
    <font>
      <sz val="9"/>
      <color theme="1"/>
      <name val="Helvetica LT Com"/>
      <family val="2"/>
    </font>
    <font>
      <u/>
      <sz val="11"/>
      <color theme="10"/>
      <name val="Calibri"/>
      <family val="2"/>
      <scheme val="minor"/>
    </font>
    <font>
      <b/>
      <sz val="11"/>
      <name val="Calibri"/>
      <family val="2"/>
    </font>
    <font>
      <b/>
      <i/>
      <sz val="11"/>
      <color theme="1"/>
      <name val="Calibri"/>
      <family val="2"/>
    </font>
    <font>
      <sz val="9"/>
      <color theme="1"/>
      <name val="Calibri"/>
      <family val="2"/>
    </font>
    <font>
      <b/>
      <sz val="11"/>
      <color theme="0"/>
      <name val="Calibri"/>
      <family val="2"/>
    </font>
    <font>
      <sz val="10"/>
      <color theme="0"/>
      <name val="Calibri"/>
      <family val="2"/>
    </font>
    <font>
      <sz val="11"/>
      <color theme="0"/>
      <name val="Calibri"/>
      <family val="2"/>
    </font>
    <font>
      <sz val="8"/>
      <name val="Calibri"/>
      <family val="2"/>
      <scheme val="minor"/>
    </font>
    <font>
      <sz val="9"/>
      <color indexed="81"/>
      <name val="Tahoma"/>
      <family val="2"/>
    </font>
    <font>
      <b/>
      <sz val="9"/>
      <color indexed="81"/>
      <name val="Tahoma"/>
      <family val="2"/>
    </font>
    <font>
      <sz val="11"/>
      <color theme="1"/>
      <name val="Aptos Narrow"/>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0C0C0"/>
        <bgColor indexed="64"/>
      </patternFill>
    </fill>
    <fill>
      <patternFill patternType="solid">
        <fgColor theme="0" tint="-4.9989318521683403E-2"/>
        <bgColor indexed="64"/>
      </patternFill>
    </fill>
    <fill>
      <patternFill patternType="solid">
        <fgColor rgb="FFCC0000"/>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rgb="FFC0C0C0"/>
      </bottom>
      <diagonal/>
    </border>
    <border>
      <left/>
      <right style="thin">
        <color indexed="64"/>
      </right>
      <top style="thin">
        <color indexed="64"/>
      </top>
      <bottom style="hair">
        <color rgb="FFC0C0C0"/>
      </bottom>
      <diagonal/>
    </border>
    <border>
      <left style="thin">
        <color indexed="64"/>
      </left>
      <right/>
      <top style="hair">
        <color rgb="FFC0C0C0"/>
      </top>
      <bottom style="hair">
        <color rgb="FFC0C0C0"/>
      </bottom>
      <diagonal/>
    </border>
    <border>
      <left/>
      <right style="thin">
        <color indexed="64"/>
      </right>
      <top style="hair">
        <color rgb="FFC0C0C0"/>
      </top>
      <bottom style="hair">
        <color rgb="FFC0C0C0"/>
      </bottom>
      <diagonal/>
    </border>
    <border>
      <left style="thin">
        <color indexed="64"/>
      </left>
      <right/>
      <top style="hair">
        <color rgb="FFC0C0C0"/>
      </top>
      <bottom style="thin">
        <color indexed="64"/>
      </bottom>
      <diagonal/>
    </border>
    <border>
      <left/>
      <right style="thin">
        <color indexed="64"/>
      </right>
      <top style="hair">
        <color rgb="FFC0C0C0"/>
      </top>
      <bottom style="thin">
        <color indexed="64"/>
      </bottom>
      <diagonal/>
    </border>
    <border>
      <left style="thin">
        <color indexed="64"/>
      </left>
      <right style="thin">
        <color indexed="64"/>
      </right>
      <top style="thin">
        <color indexed="64"/>
      </top>
      <bottom style="hair">
        <color rgb="FFC0C0C0"/>
      </bottom>
      <diagonal/>
    </border>
    <border>
      <left style="thin">
        <color indexed="64"/>
      </left>
      <right style="thin">
        <color indexed="64"/>
      </right>
      <top style="hair">
        <color rgb="FFC0C0C0"/>
      </top>
      <bottom style="hair">
        <color rgb="FFC0C0C0"/>
      </bottom>
      <diagonal/>
    </border>
    <border>
      <left style="thin">
        <color indexed="64"/>
      </left>
      <right style="thin">
        <color indexed="64"/>
      </right>
      <top style="hair">
        <color rgb="FFC0C0C0"/>
      </top>
      <bottom style="thin">
        <color indexed="64"/>
      </bottom>
      <diagonal/>
    </border>
    <border>
      <left style="thin">
        <color indexed="64"/>
      </left>
      <right/>
      <top style="hair">
        <color rgb="FFC0C0C0"/>
      </top>
      <bottom/>
      <diagonal/>
    </border>
    <border>
      <left style="thin">
        <color indexed="64"/>
      </left>
      <right/>
      <top/>
      <bottom style="hair">
        <color rgb="FFC0C0C0"/>
      </bottom>
      <diagonal/>
    </border>
    <border>
      <left style="thin">
        <color indexed="64"/>
      </left>
      <right style="thin">
        <color indexed="64"/>
      </right>
      <top/>
      <bottom style="hair">
        <color rgb="FFC0C0C0"/>
      </bottom>
      <diagonal/>
    </border>
    <border>
      <left style="thin">
        <color indexed="64"/>
      </left>
      <right style="thin">
        <color indexed="64"/>
      </right>
      <top style="hair">
        <color rgb="FFC0C0C0"/>
      </top>
      <bottom/>
      <diagonal/>
    </border>
    <border>
      <left/>
      <right style="thin">
        <color indexed="64"/>
      </right>
      <top style="hair">
        <color rgb="FFC0C0C0"/>
      </top>
      <bottom/>
      <diagonal/>
    </border>
    <border>
      <left/>
      <right style="thin">
        <color indexed="64"/>
      </right>
      <top/>
      <bottom style="hair">
        <color rgb="FFC0C0C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hair">
        <color rgb="FFC0C0C0"/>
      </bottom>
      <diagonal/>
    </border>
    <border>
      <left/>
      <right/>
      <top style="hair">
        <color rgb="FFC0C0C0"/>
      </top>
      <bottom style="hair">
        <color rgb="FFC0C0C0"/>
      </bottom>
      <diagonal/>
    </border>
    <border>
      <left/>
      <right/>
      <top style="hair">
        <color rgb="FFC0C0C0"/>
      </top>
      <bottom style="thin">
        <color indexed="64"/>
      </bottom>
      <diagonal/>
    </border>
    <border>
      <left style="thin">
        <color indexed="64"/>
      </left>
      <right/>
      <top/>
      <bottom style="hair">
        <color indexed="64"/>
      </bottom>
      <diagonal/>
    </border>
    <border>
      <left/>
      <right/>
      <top/>
      <bottom style="hair">
        <color rgb="FFC0C0C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7" fontId="14" fillId="0" borderId="0" applyFont="0" applyFill="0" applyBorder="0" applyAlignment="0" applyProtection="0"/>
    <xf numFmtId="0" fontId="20" fillId="0" borderId="0"/>
    <xf numFmtId="44" fontId="20" fillId="0" borderId="0" applyFont="0" applyFill="0" applyBorder="0" applyAlignment="0" applyProtection="0"/>
    <xf numFmtId="0" fontId="21" fillId="0" borderId="0" applyNumberFormat="0" applyFill="0" applyBorder="0" applyAlignment="0" applyProtection="0"/>
  </cellStyleXfs>
  <cellXfs count="310">
    <xf numFmtId="0" fontId="0" fillId="0" borderId="0" xfId="0"/>
    <xf numFmtId="0" fontId="2" fillId="2" borderId="0" xfId="0" applyFont="1" applyFill="1" applyAlignment="1">
      <alignment horizontal="right"/>
    </xf>
    <xf numFmtId="0" fontId="2" fillId="2" borderId="0" xfId="0" applyFont="1" applyFill="1"/>
    <xf numFmtId="0" fontId="4" fillId="2" borderId="0" xfId="0" applyFont="1" applyFill="1"/>
    <xf numFmtId="0" fontId="5" fillId="2" borderId="0" xfId="0" applyFont="1" applyFill="1"/>
    <xf numFmtId="0" fontId="5" fillId="2" borderId="0" xfId="0" applyFont="1" applyFill="1" applyAlignment="1">
      <alignment horizontal="right"/>
    </xf>
    <xf numFmtId="0" fontId="2" fillId="2" borderId="0" xfId="0" applyFont="1" applyFill="1" applyAlignment="1">
      <alignment horizontal="left"/>
    </xf>
    <xf numFmtId="0" fontId="5" fillId="2" borderId="2" xfId="0" applyFont="1" applyFill="1" applyBorder="1"/>
    <xf numFmtId="0" fontId="2" fillId="2" borderId="0" xfId="0" applyFont="1" applyFill="1" applyAlignment="1">
      <alignment horizontal="left" indent="2"/>
    </xf>
    <xf numFmtId="0" fontId="5" fillId="3" borderId="1" xfId="0" applyFont="1" applyFill="1" applyBorder="1" applyAlignment="1">
      <alignment horizontal="right"/>
    </xf>
    <xf numFmtId="164" fontId="5" fillId="2" borderId="10" xfId="0" applyNumberFormat="1" applyFont="1" applyFill="1" applyBorder="1"/>
    <xf numFmtId="164" fontId="5" fillId="2" borderId="12" xfId="0" applyNumberFormat="1" applyFont="1" applyFill="1" applyBorder="1" applyAlignment="1">
      <alignment horizontal="right"/>
    </xf>
    <xf numFmtId="164" fontId="5" fillId="2" borderId="0" xfId="0" applyNumberFormat="1" applyFont="1" applyFill="1"/>
    <xf numFmtId="164" fontId="5" fillId="2" borderId="1" xfId="0" applyNumberFormat="1" applyFont="1" applyFill="1" applyBorder="1"/>
    <xf numFmtId="9" fontId="5" fillId="2" borderId="0" xfId="3" applyFont="1" applyFill="1" applyBorder="1"/>
    <xf numFmtId="0" fontId="2" fillId="2" borderId="0" xfId="0" applyFont="1" applyFill="1" applyAlignment="1">
      <alignment vertical="center"/>
    </xf>
    <xf numFmtId="0" fontId="2" fillId="2" borderId="16" xfId="0" applyFont="1" applyFill="1" applyBorder="1" applyAlignment="1">
      <alignment horizontal="left" indent="2"/>
    </xf>
    <xf numFmtId="0" fontId="2" fillId="2" borderId="18" xfId="0" applyFont="1" applyFill="1" applyBorder="1" applyAlignment="1">
      <alignment horizontal="left" indent="2"/>
    </xf>
    <xf numFmtId="9" fontId="2" fillId="2" borderId="19" xfId="3" applyFont="1" applyFill="1" applyBorder="1" applyAlignment="1">
      <alignment horizontal="center"/>
    </xf>
    <xf numFmtId="9" fontId="2" fillId="2" borderId="20" xfId="3" applyFont="1" applyFill="1" applyBorder="1" applyAlignment="1">
      <alignment horizontal="center"/>
    </xf>
    <xf numFmtId="0" fontId="2" fillId="2" borderId="14" xfId="0" applyFont="1" applyFill="1" applyBorder="1" applyAlignment="1">
      <alignment horizontal="left" indent="2"/>
    </xf>
    <xf numFmtId="0" fontId="2" fillId="2" borderId="18" xfId="0" applyFont="1" applyFill="1" applyBorder="1" applyAlignment="1">
      <alignment horizontal="left" vertical="center" indent="2"/>
    </xf>
    <xf numFmtId="9" fontId="2" fillId="2" borderId="21" xfId="3" applyFont="1" applyFill="1" applyBorder="1" applyAlignment="1">
      <alignment horizontal="center"/>
    </xf>
    <xf numFmtId="0" fontId="7" fillId="2" borderId="0" xfId="0" applyFont="1" applyFill="1"/>
    <xf numFmtId="0" fontId="5" fillId="5" borderId="10" xfId="0" applyFont="1" applyFill="1" applyBorder="1"/>
    <xf numFmtId="0" fontId="5" fillId="5" borderId="12" xfId="0" applyFont="1" applyFill="1" applyBorder="1"/>
    <xf numFmtId="0" fontId="5" fillId="5" borderId="1" xfId="0" applyFont="1" applyFill="1" applyBorder="1"/>
    <xf numFmtId="0" fontId="5" fillId="5" borderId="1" xfId="0" applyFont="1" applyFill="1" applyBorder="1" applyAlignment="1">
      <alignment horizontal="center"/>
    </xf>
    <xf numFmtId="0" fontId="10" fillId="2" borderId="0" xfId="0" applyFont="1" applyFill="1" applyAlignment="1">
      <alignment horizontal="center" vertical="center" textRotation="45"/>
    </xf>
    <xf numFmtId="0" fontId="9" fillId="2" borderId="0" xfId="0" applyFont="1" applyFill="1"/>
    <xf numFmtId="0" fontId="5" fillId="3" borderId="1" xfId="0" applyFont="1" applyFill="1" applyBorder="1" applyAlignment="1">
      <alignment horizontal="center" vertical="center"/>
    </xf>
    <xf numFmtId="0" fontId="2" fillId="2" borderId="0" xfId="0" applyFont="1" applyFill="1" applyAlignment="1">
      <alignment horizontal="center" vertical="center"/>
    </xf>
    <xf numFmtId="164" fontId="5" fillId="2" borderId="1" xfId="0" applyNumberFormat="1" applyFont="1" applyFill="1" applyBorder="1" applyAlignment="1">
      <alignment horizontal="center" vertical="center"/>
    </xf>
    <xf numFmtId="164" fontId="5" fillId="2" borderId="0" xfId="0" applyNumberFormat="1" applyFont="1" applyFill="1" applyAlignment="1">
      <alignment horizontal="center" vertical="center"/>
    </xf>
    <xf numFmtId="0" fontId="5" fillId="3" borderId="10" xfId="0" applyFont="1" applyFill="1" applyBorder="1" applyAlignment="1">
      <alignment vertical="center"/>
    </xf>
    <xf numFmtId="0" fontId="5" fillId="3" borderId="12" xfId="0" applyFont="1" applyFill="1" applyBorder="1" applyAlignment="1">
      <alignment horizontal="center" vertical="center"/>
    </xf>
    <xf numFmtId="164" fontId="5" fillId="2" borderId="10" xfId="0" applyNumberFormat="1" applyFont="1" applyFill="1" applyBorder="1" applyAlignment="1">
      <alignment vertical="center"/>
    </xf>
    <xf numFmtId="164" fontId="5" fillId="2" borderId="12" xfId="0" applyNumberFormat="1" applyFont="1" applyFill="1" applyBorder="1" applyAlignment="1">
      <alignment horizontal="right" vertical="center"/>
    </xf>
    <xf numFmtId="0" fontId="5" fillId="5" borderId="10" xfId="0" applyFont="1" applyFill="1" applyBorder="1" applyAlignment="1">
      <alignment vertical="center"/>
    </xf>
    <xf numFmtId="0" fontId="5" fillId="5" borderId="12" xfId="0" applyFont="1" applyFill="1" applyBorder="1" applyAlignment="1">
      <alignment vertical="center"/>
    </xf>
    <xf numFmtId="0" fontId="5" fillId="5" borderId="1" xfId="0" applyFont="1" applyFill="1" applyBorder="1" applyAlignment="1">
      <alignment vertical="center"/>
    </xf>
    <xf numFmtId="0" fontId="6" fillId="2" borderId="0" xfId="0" applyFont="1" applyFill="1" applyAlignment="1">
      <alignment horizontal="center" vertical="center"/>
    </xf>
    <xf numFmtId="164" fontId="2" fillId="2" borderId="0" xfId="0" quotePrefix="1" applyNumberFormat="1" applyFont="1" applyFill="1" applyAlignment="1">
      <alignment horizontal="center" vertical="center"/>
    </xf>
    <xf numFmtId="0" fontId="5" fillId="2" borderId="0" xfId="0" applyFont="1" applyFill="1" applyAlignment="1">
      <alignment horizontal="center" vertical="center"/>
    </xf>
    <xf numFmtId="0" fontId="11" fillId="2" borderId="0" xfId="0" applyFont="1" applyFill="1"/>
    <xf numFmtId="0" fontId="11" fillId="2" borderId="0" xfId="0" applyFont="1" applyFill="1" applyAlignment="1">
      <alignment horizontal="center" vertical="center"/>
    </xf>
    <xf numFmtId="0" fontId="12" fillId="2" borderId="0" xfId="0" applyFont="1" applyFill="1"/>
    <xf numFmtId="44" fontId="2" fillId="2" borderId="0" xfId="2" applyFont="1" applyFill="1" applyBorder="1"/>
    <xf numFmtId="164" fontId="5" fillId="2" borderId="12" xfId="0" applyNumberFormat="1" applyFont="1" applyFill="1" applyBorder="1" applyAlignment="1">
      <alignment horizontal="center" vertical="center"/>
    </xf>
    <xf numFmtId="164" fontId="5" fillId="2" borderId="0" xfId="0" applyNumberFormat="1" applyFont="1" applyFill="1" applyAlignment="1">
      <alignment vertical="center"/>
    </xf>
    <xf numFmtId="164" fontId="5" fillId="2" borderId="1" xfId="0" applyNumberFormat="1" applyFont="1" applyFill="1" applyBorder="1" applyAlignment="1">
      <alignment vertical="center"/>
    </xf>
    <xf numFmtId="0" fontId="13" fillId="6" borderId="2" xfId="0" applyFont="1" applyFill="1" applyBorder="1" applyAlignment="1">
      <alignment vertical="center" wrapText="1"/>
    </xf>
    <xf numFmtId="0" fontId="16" fillId="6" borderId="4" xfId="0" applyFont="1" applyFill="1" applyBorder="1" applyAlignment="1">
      <alignment horizontal="right"/>
    </xf>
    <xf numFmtId="0" fontId="14" fillId="6" borderId="5" xfId="0" applyFont="1" applyFill="1" applyBorder="1"/>
    <xf numFmtId="168" fontId="15" fillId="6" borderId="6" xfId="0" applyNumberFormat="1" applyFont="1" applyFill="1" applyBorder="1"/>
    <xf numFmtId="168" fontId="15" fillId="6" borderId="6" xfId="0" applyNumberFormat="1" applyFont="1" applyFill="1" applyBorder="1" applyAlignment="1">
      <alignment horizontal="right"/>
    </xf>
    <xf numFmtId="0" fontId="14" fillId="6" borderId="5" xfId="0" applyFont="1" applyFill="1" applyBorder="1" applyAlignment="1">
      <alignment vertical="center"/>
    </xf>
    <xf numFmtId="168" fontId="15" fillId="6" borderId="6" xfId="0" applyNumberFormat="1" applyFont="1" applyFill="1" applyBorder="1" applyAlignment="1">
      <alignment horizontal="right" vertical="center"/>
    </xf>
    <xf numFmtId="0" fontId="14" fillId="6" borderId="7" xfId="0" applyFont="1" applyFill="1" applyBorder="1"/>
    <xf numFmtId="168" fontId="15" fillId="6" borderId="9" xfId="0" applyNumberFormat="1" applyFont="1" applyFill="1" applyBorder="1"/>
    <xf numFmtId="0" fontId="5" fillId="2" borderId="10" xfId="0" applyFont="1" applyFill="1" applyBorder="1" applyAlignment="1">
      <alignment horizontal="left" indent="2"/>
    </xf>
    <xf numFmtId="0" fontId="5" fillId="2" borderId="12" xfId="0" applyFont="1" applyFill="1" applyBorder="1" applyAlignment="1">
      <alignment horizontal="left" indent="2"/>
    </xf>
    <xf numFmtId="0" fontId="2" fillId="2" borderId="13" xfId="0" applyFont="1" applyFill="1" applyBorder="1" applyAlignment="1">
      <alignment horizontal="left" wrapText="1" indent="2"/>
    </xf>
    <xf numFmtId="0" fontId="2" fillId="2" borderId="15" xfId="0" applyFont="1" applyFill="1" applyBorder="1" applyAlignment="1">
      <alignment horizontal="left" wrapText="1" indent="2"/>
    </xf>
    <xf numFmtId="0" fontId="2" fillId="2" borderId="17" xfId="0" applyFont="1" applyFill="1" applyBorder="1" applyAlignment="1">
      <alignment horizontal="left" wrapText="1" indent="2"/>
    </xf>
    <xf numFmtId="0" fontId="2" fillId="2" borderId="17" xfId="0" applyFont="1" applyFill="1" applyBorder="1" applyAlignment="1">
      <alignment horizontal="left" vertical="center" wrapText="1" indent="2"/>
    </xf>
    <xf numFmtId="0" fontId="11" fillId="2" borderId="28" xfId="0" applyFont="1" applyFill="1" applyBorder="1" applyAlignment="1">
      <alignment vertical="center" wrapText="1"/>
    </xf>
    <xf numFmtId="0" fontId="11" fillId="2" borderId="29" xfId="0" applyFont="1" applyFill="1" applyBorder="1" applyAlignment="1">
      <alignment vertical="center" wrapText="1"/>
    </xf>
    <xf numFmtId="0" fontId="11" fillId="2" borderId="30" xfId="0" applyFont="1" applyFill="1" applyBorder="1" applyAlignment="1">
      <alignment vertical="center" wrapText="1"/>
    </xf>
    <xf numFmtId="0" fontId="2" fillId="2" borderId="0" xfId="0" applyFont="1" applyFill="1" applyAlignment="1">
      <alignment horizontal="left" wrapText="1" indent="1"/>
    </xf>
    <xf numFmtId="0" fontId="5" fillId="5" borderId="1" xfId="0" applyFont="1" applyFill="1" applyBorder="1" applyAlignment="1">
      <alignment horizontal="left" wrapText="1" indent="1"/>
    </xf>
    <xf numFmtId="0" fontId="5" fillId="5" borderId="1" xfId="0" applyFont="1" applyFill="1" applyBorder="1" applyAlignment="1">
      <alignment horizontal="center" wrapText="1"/>
    </xf>
    <xf numFmtId="165" fontId="2" fillId="2" borderId="20" xfId="0" applyNumberFormat="1" applyFont="1" applyFill="1" applyBorder="1" applyAlignment="1">
      <alignment horizontal="center" vertical="center" wrapText="1"/>
    </xf>
    <xf numFmtId="165" fontId="2" fillId="2" borderId="21" xfId="1" applyNumberFormat="1" applyFont="1" applyFill="1" applyBorder="1" applyAlignment="1">
      <alignment horizontal="center" vertical="center" wrapText="1"/>
    </xf>
    <xf numFmtId="0" fontId="3" fillId="7" borderId="10" xfId="0" applyFont="1" applyFill="1" applyBorder="1" applyAlignment="1">
      <alignment vertical="center"/>
    </xf>
    <xf numFmtId="0" fontId="4" fillId="7" borderId="11" xfId="0" applyFont="1" applyFill="1" applyBorder="1"/>
    <xf numFmtId="0" fontId="2" fillId="7" borderId="11" xfId="0" applyFont="1" applyFill="1" applyBorder="1"/>
    <xf numFmtId="0" fontId="2" fillId="7" borderId="12" xfId="0" applyFont="1" applyFill="1" applyBorder="1"/>
    <xf numFmtId="0" fontId="8" fillId="7" borderId="10" xfId="0" applyFont="1" applyFill="1" applyBorder="1"/>
    <xf numFmtId="0" fontId="9" fillId="7" borderId="12" xfId="0" applyFont="1" applyFill="1" applyBorder="1"/>
    <xf numFmtId="0" fontId="7" fillId="7" borderId="1" xfId="0" applyFont="1" applyFill="1" applyBorder="1" applyAlignment="1">
      <alignment horizontal="center"/>
    </xf>
    <xf numFmtId="0" fontId="7" fillId="7" borderId="10" xfId="0" applyFont="1" applyFill="1" applyBorder="1"/>
    <xf numFmtId="0" fontId="7" fillId="7" borderId="12" xfId="0" applyFont="1" applyFill="1" applyBorder="1"/>
    <xf numFmtId="0" fontId="8" fillId="7" borderId="10" xfId="0" applyFont="1" applyFill="1" applyBorder="1" applyAlignment="1">
      <alignment vertical="center"/>
    </xf>
    <xf numFmtId="0" fontId="9" fillId="7" borderId="12" xfId="0" applyFont="1" applyFill="1" applyBorder="1" applyAlignment="1">
      <alignment vertical="center"/>
    </xf>
    <xf numFmtId="0" fontId="7" fillId="7" borderId="1" xfId="0" applyFont="1" applyFill="1" applyBorder="1"/>
    <xf numFmtId="0" fontId="2" fillId="2" borderId="1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164" fontId="6" fillId="2" borderId="24" xfId="0" applyNumberFormat="1" applyFont="1" applyFill="1" applyBorder="1" applyAlignment="1">
      <alignment horizontal="center" vertical="center"/>
    </xf>
    <xf numFmtId="0" fontId="19" fillId="2" borderId="13" xfId="0" applyFont="1" applyFill="1" applyBorder="1" applyAlignment="1">
      <alignment horizontal="left" vertical="center" wrapText="1" indent="2"/>
    </xf>
    <xf numFmtId="0" fontId="19" fillId="2" borderId="23" xfId="0" applyFont="1" applyFill="1" applyBorder="1" applyAlignment="1">
      <alignment horizontal="left" vertical="center" wrapText="1" indent="2"/>
    </xf>
    <xf numFmtId="164" fontId="6" fillId="2" borderId="20" xfId="0" applyNumberFormat="1" applyFont="1" applyFill="1" applyBorder="1" applyAlignment="1">
      <alignment horizontal="center" vertical="center"/>
    </xf>
    <xf numFmtId="0" fontId="19" fillId="2" borderId="23" xfId="0" quotePrefix="1" applyFont="1" applyFill="1" applyBorder="1" applyAlignment="1">
      <alignment horizontal="left" vertical="center" wrapText="1" indent="2"/>
    </xf>
    <xf numFmtId="0" fontId="19" fillId="2" borderId="15" xfId="0" applyFont="1" applyFill="1" applyBorder="1" applyAlignment="1">
      <alignment horizontal="left" vertical="center" wrapText="1" indent="2"/>
    </xf>
    <xf numFmtId="0" fontId="18" fillId="2" borderId="32" xfId="0" applyFont="1" applyFill="1" applyBorder="1" applyAlignment="1">
      <alignment horizontal="left" vertical="center" wrapText="1" indent="2"/>
    </xf>
    <xf numFmtId="164" fontId="2" fillId="2" borderId="31" xfId="0" applyNumberFormat="1" applyFont="1" applyFill="1" applyBorder="1" applyAlignment="1">
      <alignment horizontal="center" vertical="center"/>
    </xf>
    <xf numFmtId="164" fontId="6" fillId="2" borderId="31" xfId="0" applyNumberFormat="1" applyFont="1" applyFill="1" applyBorder="1" applyAlignment="1">
      <alignment horizontal="center" vertical="center"/>
    </xf>
    <xf numFmtId="164" fontId="2" fillId="2" borderId="31" xfId="0" quotePrefix="1" applyNumberFormat="1" applyFont="1" applyFill="1" applyBorder="1" applyAlignment="1">
      <alignment horizontal="center" vertical="center"/>
    </xf>
    <xf numFmtId="0" fontId="19" fillId="2" borderId="15" xfId="0" quotePrefix="1" applyFont="1" applyFill="1" applyBorder="1" applyAlignment="1">
      <alignment horizontal="left" vertical="center" wrapText="1" indent="2"/>
    </xf>
    <xf numFmtId="0" fontId="19" fillId="2" borderId="22" xfId="0" applyFont="1" applyFill="1" applyBorder="1" applyAlignment="1">
      <alignment horizontal="left" vertical="center" wrapText="1" indent="2"/>
    </xf>
    <xf numFmtId="164" fontId="6" fillId="2" borderId="25" xfId="0" applyNumberFormat="1" applyFont="1" applyFill="1" applyBorder="1" applyAlignment="1">
      <alignment horizontal="center" vertical="center"/>
    </xf>
    <xf numFmtId="0" fontId="18" fillId="2" borderId="34" xfId="0" applyFont="1" applyFill="1" applyBorder="1" applyAlignment="1">
      <alignment horizontal="left" vertical="center" wrapText="1" indent="2"/>
    </xf>
    <xf numFmtId="164" fontId="2" fillId="2" borderId="33" xfId="0" applyNumberFormat="1" applyFont="1" applyFill="1" applyBorder="1" applyAlignment="1">
      <alignment horizontal="center" vertical="center"/>
    </xf>
    <xf numFmtId="164" fontId="6" fillId="2" borderId="33" xfId="0" applyNumberFormat="1" applyFont="1" applyFill="1" applyBorder="1" applyAlignment="1">
      <alignment horizontal="center" vertical="center"/>
    </xf>
    <xf numFmtId="164" fontId="2" fillId="2" borderId="33" xfId="0" quotePrefix="1" applyNumberFormat="1" applyFont="1" applyFill="1" applyBorder="1" applyAlignment="1">
      <alignment horizontal="center" vertical="center"/>
    </xf>
    <xf numFmtId="0" fontId="5" fillId="5" borderId="11" xfId="0" applyFont="1" applyFill="1" applyBorder="1"/>
    <xf numFmtId="0" fontId="2" fillId="2" borderId="35" xfId="0" applyFont="1" applyFill="1" applyBorder="1" applyAlignment="1">
      <alignment horizontal="left" indent="2"/>
    </xf>
    <xf numFmtId="0" fontId="2" fillId="2" borderId="36" xfId="0" applyFont="1" applyFill="1" applyBorder="1" applyAlignment="1">
      <alignment horizontal="left" indent="2"/>
    </xf>
    <xf numFmtId="0" fontId="2" fillId="2" borderId="37" xfId="0" applyFont="1" applyFill="1" applyBorder="1" applyAlignment="1">
      <alignment horizontal="left" indent="2"/>
    </xf>
    <xf numFmtId="0" fontId="5" fillId="5" borderId="11" xfId="0" applyFont="1" applyFill="1" applyBorder="1" applyAlignment="1">
      <alignment vertical="center"/>
    </xf>
    <xf numFmtId="0" fontId="5" fillId="2" borderId="11" xfId="0" applyFont="1" applyFill="1" applyBorder="1" applyAlignment="1">
      <alignment horizontal="left" indent="2"/>
    </xf>
    <xf numFmtId="0" fontId="2" fillId="2" borderId="37" xfId="0" applyFont="1" applyFill="1" applyBorder="1" applyAlignment="1">
      <alignment horizontal="left" vertical="center" indent="2"/>
    </xf>
    <xf numFmtId="0" fontId="2" fillId="2" borderId="31" xfId="0" applyFont="1" applyFill="1" applyBorder="1" applyAlignment="1">
      <alignment horizontal="center" vertical="center"/>
    </xf>
    <xf numFmtId="0" fontId="2" fillId="2" borderId="33"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9" fillId="7" borderId="11" xfId="0" applyFont="1" applyFill="1" applyBorder="1" applyAlignment="1">
      <alignment vertical="center"/>
    </xf>
    <xf numFmtId="0" fontId="5" fillId="3" borderId="11" xfId="0" applyFont="1" applyFill="1" applyBorder="1" applyAlignment="1">
      <alignment horizontal="center" vertical="center"/>
    </xf>
    <xf numFmtId="164" fontId="5" fillId="2" borderId="11" xfId="0" applyNumberFormat="1" applyFont="1" applyFill="1" applyBorder="1" applyAlignment="1">
      <alignment horizontal="center" vertical="center"/>
    </xf>
    <xf numFmtId="164" fontId="5" fillId="2" borderId="11" xfId="0" applyNumberFormat="1" applyFont="1" applyFill="1" applyBorder="1" applyAlignment="1">
      <alignment horizontal="right"/>
    </xf>
    <xf numFmtId="0" fontId="2" fillId="0" borderId="0" xfId="0" applyFont="1"/>
    <xf numFmtId="0" fontId="5" fillId="0" borderId="0" xfId="0" applyFont="1"/>
    <xf numFmtId="0" fontId="9" fillId="0" borderId="0" xfId="0" applyFont="1"/>
    <xf numFmtId="0" fontId="6" fillId="2" borderId="0" xfId="0" applyFont="1" applyFill="1" applyAlignment="1">
      <alignment vertical="top"/>
    </xf>
    <xf numFmtId="0" fontId="6" fillId="2" borderId="0" xfId="0" applyFont="1" applyFill="1"/>
    <xf numFmtId="4" fontId="13" fillId="2" borderId="0" xfId="0" applyNumberFormat="1" applyFont="1" applyFill="1"/>
    <xf numFmtId="0" fontId="15" fillId="2" borderId="0" xfId="0" applyFont="1" applyFill="1"/>
    <xf numFmtId="9" fontId="15" fillId="2" borderId="0" xfId="3" applyFont="1" applyFill="1" applyBorder="1"/>
    <xf numFmtId="0" fontId="15" fillId="2" borderId="0" xfId="0" applyFont="1" applyFill="1" applyAlignment="1">
      <alignment wrapText="1"/>
    </xf>
    <xf numFmtId="0" fontId="13" fillId="2" borderId="0" xfId="0" applyFont="1" applyFill="1"/>
    <xf numFmtId="0" fontId="14" fillId="2" borderId="0" xfId="0" applyFont="1" applyFill="1"/>
    <xf numFmtId="172" fontId="5" fillId="0" borderId="1" xfId="1" applyNumberFormat="1" applyFont="1" applyFill="1" applyBorder="1" applyAlignment="1">
      <alignment horizontal="left" wrapText="1" indent="1"/>
    </xf>
    <xf numFmtId="0" fontId="9" fillId="7" borderId="11" xfId="0" applyFont="1" applyFill="1" applyBorder="1"/>
    <xf numFmtId="0" fontId="14" fillId="6" borderId="0" xfId="0" applyFont="1" applyFill="1"/>
    <xf numFmtId="168" fontId="15" fillId="6" borderId="0" xfId="0" applyNumberFormat="1" applyFont="1" applyFill="1"/>
    <xf numFmtId="0" fontId="5" fillId="5" borderId="12" xfId="0" applyFont="1" applyFill="1" applyBorder="1" applyAlignment="1">
      <alignment horizontal="center" vertical="center"/>
    </xf>
    <xf numFmtId="0" fontId="5" fillId="2" borderId="10" xfId="0" applyFont="1" applyFill="1" applyBorder="1" applyAlignment="1">
      <alignment horizontal="left" wrapText="1" indent="2"/>
    </xf>
    <xf numFmtId="0" fontId="5" fillId="5" borderId="1" xfId="0" applyFont="1" applyFill="1" applyBorder="1" applyAlignment="1">
      <alignment horizontal="center" vertical="center"/>
    </xf>
    <xf numFmtId="173" fontId="5" fillId="2" borderId="1" xfId="0" applyNumberFormat="1" applyFont="1" applyFill="1" applyBorder="1" applyAlignment="1">
      <alignment horizontal="right" indent="2"/>
    </xf>
    <xf numFmtId="9" fontId="5" fillId="2" borderId="12" xfId="3" applyFont="1" applyFill="1" applyBorder="1" applyAlignment="1">
      <alignment horizontal="center"/>
    </xf>
    <xf numFmtId="164" fontId="5" fillId="2" borderId="12" xfId="2" applyNumberFormat="1" applyFont="1" applyFill="1" applyBorder="1" applyAlignment="1">
      <alignment horizontal="right" indent="2"/>
    </xf>
    <xf numFmtId="164" fontId="5" fillId="2" borderId="1" xfId="2" applyNumberFormat="1" applyFont="1" applyFill="1" applyBorder="1" applyAlignment="1">
      <alignment horizontal="left" wrapText="1" indent="1"/>
    </xf>
    <xf numFmtId="173" fontId="2" fillId="2" borderId="20" xfId="0" applyNumberFormat="1" applyFont="1" applyFill="1" applyBorder="1" applyAlignment="1">
      <alignment horizontal="right" vertical="center" wrapText="1"/>
    </xf>
    <xf numFmtId="164" fontId="2" fillId="2" borderId="20" xfId="0" applyNumberFormat="1" applyFont="1" applyFill="1" applyBorder="1" applyAlignment="1">
      <alignment horizontal="center" vertical="center" wrapText="1"/>
    </xf>
    <xf numFmtId="2" fontId="5" fillId="2" borderId="12" xfId="2" applyNumberFormat="1" applyFont="1" applyFill="1" applyBorder="1" applyAlignment="1">
      <alignment horizontal="center"/>
    </xf>
    <xf numFmtId="0" fontId="2" fillId="2" borderId="20" xfId="2" applyNumberFormat="1" applyFont="1" applyFill="1" applyBorder="1" applyAlignment="1">
      <alignment horizontal="center" vertical="center" wrapText="1"/>
    </xf>
    <xf numFmtId="2" fontId="5" fillId="2" borderId="1" xfId="2" applyNumberFormat="1" applyFont="1" applyFill="1" applyBorder="1" applyAlignment="1">
      <alignment horizontal="center"/>
    </xf>
    <xf numFmtId="175" fontId="5" fillId="2" borderId="12" xfId="2" applyNumberFormat="1" applyFont="1" applyFill="1" applyBorder="1" applyAlignment="1">
      <alignment horizontal="center"/>
    </xf>
    <xf numFmtId="0" fontId="2" fillId="4" borderId="20" xfId="0" applyFont="1" applyFill="1" applyBorder="1" applyAlignment="1" applyProtection="1">
      <alignment horizontal="center" vertical="center" wrapText="1"/>
      <protection locked="0"/>
    </xf>
    <xf numFmtId="14" fontId="2" fillId="4" borderId="20" xfId="0" applyNumberFormat="1" applyFont="1" applyFill="1" applyBorder="1" applyAlignment="1" applyProtection="1">
      <alignment horizontal="center" vertical="center" wrapText="1"/>
      <protection locked="0"/>
    </xf>
    <xf numFmtId="166" fontId="2" fillId="4" borderId="20" xfId="0" applyNumberFormat="1" applyFont="1" applyFill="1" applyBorder="1" applyAlignment="1" applyProtection="1">
      <alignment horizontal="center" vertical="center" wrapText="1"/>
      <protection locked="0"/>
    </xf>
    <xf numFmtId="165" fontId="2" fillId="4" borderId="21" xfId="1" applyNumberFormat="1" applyFont="1" applyFill="1" applyBorder="1" applyAlignment="1" applyProtection="1">
      <alignment horizontal="center" vertical="center" wrapText="1"/>
      <protection locked="0"/>
    </xf>
    <xf numFmtId="169" fontId="2" fillId="4" borderId="19" xfId="1" applyNumberFormat="1" applyFont="1" applyFill="1" applyBorder="1" applyAlignment="1" applyProtection="1">
      <alignment horizontal="left" wrapText="1" indent="1"/>
      <protection locked="0"/>
    </xf>
    <xf numFmtId="170" fontId="2" fillId="4" borderId="20" xfId="1" applyNumberFormat="1" applyFont="1" applyFill="1" applyBorder="1" applyAlignment="1" applyProtection="1">
      <alignment horizontal="left" wrapText="1" indent="1"/>
      <protection locked="0"/>
    </xf>
    <xf numFmtId="171" fontId="2" fillId="4" borderId="20" xfId="1" applyNumberFormat="1" applyFont="1" applyFill="1" applyBorder="1" applyAlignment="1" applyProtection="1">
      <alignment horizontal="left" wrapText="1" indent="1"/>
      <protection locked="0"/>
    </xf>
    <xf numFmtId="171" fontId="2" fillId="4" borderId="21" xfId="1" applyNumberFormat="1" applyFont="1" applyFill="1" applyBorder="1" applyAlignment="1" applyProtection="1">
      <alignment horizontal="left" wrapText="1" indent="1"/>
      <protection locked="0"/>
    </xf>
    <xf numFmtId="0" fontId="2" fillId="4" borderId="20" xfId="0" applyFont="1" applyFill="1" applyBorder="1" applyAlignment="1" applyProtection="1">
      <alignment horizontal="center"/>
      <protection locked="0"/>
    </xf>
    <xf numFmtId="0" fontId="2" fillId="4" borderId="21" xfId="0" applyFont="1" applyFill="1" applyBorder="1" applyAlignment="1" applyProtection="1">
      <alignment horizontal="center"/>
      <protection locked="0"/>
    </xf>
    <xf numFmtId="9" fontId="2" fillId="4" borderId="24" xfId="3" applyFont="1" applyFill="1" applyBorder="1" applyAlignment="1" applyProtection="1">
      <alignment horizontal="center"/>
      <protection locked="0"/>
    </xf>
    <xf numFmtId="9" fontId="2" fillId="4" borderId="21" xfId="3" applyFont="1" applyFill="1" applyBorder="1" applyAlignment="1" applyProtection="1">
      <alignment horizontal="center"/>
      <protection locked="0"/>
    </xf>
    <xf numFmtId="9" fontId="2" fillId="4" borderId="20" xfId="3" applyFont="1" applyFill="1" applyBorder="1" applyAlignment="1" applyProtection="1">
      <alignment horizontal="center"/>
      <protection locked="0"/>
    </xf>
    <xf numFmtId="0" fontId="6" fillId="4" borderId="24" xfId="0" applyFont="1" applyFill="1" applyBorder="1" applyAlignment="1" applyProtection="1">
      <alignment horizontal="center" vertical="center"/>
      <protection locked="0"/>
    </xf>
    <xf numFmtId="164" fontId="6" fillId="4" borderId="27" xfId="2" applyNumberFormat="1"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164" fontId="6" fillId="4" borderId="16" xfId="2" applyNumberFormat="1" applyFont="1" applyFill="1" applyBorder="1" applyAlignment="1" applyProtection="1">
      <alignment horizontal="center" vertical="center"/>
      <protection locked="0"/>
    </xf>
    <xf numFmtId="0" fontId="6" fillId="4" borderId="25" xfId="0" applyFont="1" applyFill="1" applyBorder="1" applyAlignment="1" applyProtection="1">
      <alignment horizontal="center" vertical="center"/>
      <protection locked="0"/>
    </xf>
    <xf numFmtId="164" fontId="6" fillId="4" borderId="26" xfId="2" applyNumberFormat="1" applyFont="1" applyFill="1" applyBorder="1" applyAlignment="1" applyProtection="1">
      <alignment horizontal="center" vertical="center"/>
      <protection locked="0"/>
    </xf>
    <xf numFmtId="0" fontId="17" fillId="4" borderId="36" xfId="0" applyFont="1" applyFill="1" applyBorder="1" applyAlignment="1" applyProtection="1">
      <alignment horizontal="center" vertical="center"/>
      <protection locked="0"/>
    </xf>
    <xf numFmtId="0" fontId="17" fillId="4" borderId="16" xfId="0" applyFont="1" applyFill="1" applyBorder="1" applyAlignment="1" applyProtection="1">
      <alignment horizontal="center" vertical="center"/>
      <protection locked="0"/>
    </xf>
    <xf numFmtId="0" fontId="19" fillId="4" borderId="15" xfId="0" applyFont="1" applyFill="1" applyBorder="1" applyAlignment="1" applyProtection="1">
      <alignment horizontal="left" vertical="center" wrapText="1" indent="2"/>
      <protection locked="0"/>
    </xf>
    <xf numFmtId="164" fontId="2" fillId="4" borderId="20" xfId="0" applyNumberFormat="1" applyFont="1" applyFill="1" applyBorder="1" applyAlignment="1" applyProtection="1">
      <alignment horizontal="center" vertical="center"/>
      <protection locked="0"/>
    </xf>
    <xf numFmtId="0" fontId="19" fillId="4" borderId="15" xfId="0" quotePrefix="1" applyFont="1" applyFill="1" applyBorder="1" applyAlignment="1" applyProtection="1">
      <alignment horizontal="left" vertical="center" wrapText="1" indent="2"/>
      <protection locked="0"/>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6" fillId="2" borderId="7" xfId="0" quotePrefix="1" applyFont="1" applyFill="1" applyBorder="1" applyAlignment="1">
      <alignment vertical="center"/>
    </xf>
    <xf numFmtId="0" fontId="11" fillId="2" borderId="38" xfId="0" applyFont="1" applyFill="1" applyBorder="1" applyAlignment="1">
      <alignment vertical="center" wrapText="1"/>
    </xf>
    <xf numFmtId="0" fontId="2" fillId="2" borderId="2" xfId="0" applyFont="1" applyFill="1" applyBorder="1" applyAlignment="1">
      <alignment vertical="center"/>
    </xf>
    <xf numFmtId="164" fontId="2" fillId="0" borderId="20" xfId="0" applyNumberFormat="1" applyFont="1" applyBorder="1" applyAlignment="1" applyProtection="1">
      <alignment horizontal="center" vertical="center"/>
      <protection locked="0"/>
    </xf>
    <xf numFmtId="174" fontId="5" fillId="0" borderId="1" xfId="0" applyNumberFormat="1" applyFont="1" applyBorder="1" applyAlignment="1">
      <alignment horizontal="right" indent="2"/>
    </xf>
    <xf numFmtId="164" fontId="5" fillId="2" borderId="12" xfId="2" applyNumberFormat="1" applyFont="1" applyFill="1" applyBorder="1" applyAlignment="1">
      <alignment horizontal="center"/>
    </xf>
    <xf numFmtId="164" fontId="18" fillId="2" borderId="20" xfId="2" quotePrefix="1" applyNumberFormat="1" applyFont="1" applyFill="1" applyBorder="1" applyAlignment="1">
      <alignment horizontal="left" vertical="center" wrapText="1"/>
    </xf>
    <xf numFmtId="164" fontId="18" fillId="2" borderId="20" xfId="2" applyNumberFormat="1" applyFont="1" applyFill="1" applyBorder="1" applyAlignment="1">
      <alignment horizontal="left" vertical="center" wrapText="1"/>
    </xf>
    <xf numFmtId="0" fontId="5" fillId="2" borderId="2" xfId="0" applyFont="1" applyFill="1" applyBorder="1" applyAlignment="1">
      <alignment vertical="center"/>
    </xf>
    <xf numFmtId="0" fontId="21" fillId="2" borderId="5" xfId="7" quotePrefix="1" applyFill="1" applyBorder="1" applyAlignment="1">
      <alignment vertical="center"/>
    </xf>
    <xf numFmtId="0" fontId="22" fillId="2" borderId="0" xfId="0" applyFont="1" applyFill="1" applyAlignment="1">
      <alignment horizontal="center" vertical="center"/>
    </xf>
    <xf numFmtId="0" fontId="8" fillId="7" borderId="1" xfId="0" applyFont="1" applyFill="1" applyBorder="1" applyAlignment="1">
      <alignment vertical="center"/>
    </xf>
    <xf numFmtId="0" fontId="5" fillId="3" borderId="1" xfId="0" applyFont="1" applyFill="1" applyBorder="1" applyAlignment="1">
      <alignment vertical="center"/>
    </xf>
    <xf numFmtId="0" fontId="19" fillId="4" borderId="20" xfId="0" applyFont="1" applyFill="1" applyBorder="1" applyAlignment="1" applyProtection="1">
      <alignment horizontal="left" vertical="center" wrapText="1" indent="2"/>
      <protection locked="0"/>
    </xf>
    <xf numFmtId="0" fontId="19" fillId="4" borderId="21" xfId="0" applyFont="1" applyFill="1" applyBorder="1" applyAlignment="1" applyProtection="1">
      <alignment horizontal="left" vertical="center" wrapText="1" indent="2"/>
      <protection locked="0"/>
    </xf>
    <xf numFmtId="0" fontId="8" fillId="7" borderId="1" xfId="0" applyFont="1" applyFill="1" applyBorder="1" applyAlignment="1">
      <alignment horizontal="center"/>
    </xf>
    <xf numFmtId="0" fontId="2" fillId="2" borderId="20" xfId="0" applyFont="1" applyFill="1" applyBorder="1" applyAlignment="1">
      <alignment horizontal="center" vertical="center" wrapText="1"/>
    </xf>
    <xf numFmtId="0" fontId="5" fillId="2" borderId="20" xfId="0" applyFont="1" applyFill="1" applyBorder="1" applyAlignment="1">
      <alignment vertical="top" wrapText="1"/>
    </xf>
    <xf numFmtId="0" fontId="2" fillId="2" borderId="21" xfId="0" applyFont="1" applyFill="1" applyBorder="1" applyAlignment="1">
      <alignment horizontal="center" vertical="center" wrapText="1"/>
    </xf>
    <xf numFmtId="165" fontId="2" fillId="2" borderId="21" xfId="1" applyNumberFormat="1" applyFont="1" applyFill="1" applyBorder="1" applyAlignment="1" applyProtection="1">
      <alignment horizontal="center" vertical="center" wrapText="1"/>
    </xf>
    <xf numFmtId="169" fontId="2" fillId="2" borderId="19" xfId="1" applyNumberFormat="1" applyFont="1" applyFill="1" applyBorder="1" applyAlignment="1" applyProtection="1">
      <alignment horizontal="left" wrapText="1" indent="1"/>
    </xf>
    <xf numFmtId="170" fontId="2" fillId="2" borderId="20" xfId="1" applyNumberFormat="1" applyFont="1" applyFill="1" applyBorder="1" applyAlignment="1" applyProtection="1">
      <alignment horizontal="left" wrapText="1" indent="1"/>
    </xf>
    <xf numFmtId="171" fontId="2" fillId="2" borderId="20" xfId="1" applyNumberFormat="1" applyFont="1" applyFill="1" applyBorder="1" applyAlignment="1" applyProtection="1">
      <alignment horizontal="left" wrapText="1" indent="1"/>
    </xf>
    <xf numFmtId="171" fontId="2" fillId="2" borderId="21" xfId="1" applyNumberFormat="1" applyFont="1" applyFill="1" applyBorder="1" applyAlignment="1" applyProtection="1">
      <alignment horizontal="left" wrapText="1" indent="1"/>
    </xf>
    <xf numFmtId="172" fontId="5" fillId="0" borderId="1" xfId="1" applyNumberFormat="1" applyFont="1" applyFill="1" applyBorder="1" applyAlignment="1" applyProtection="1">
      <alignment horizontal="left" wrapText="1" indent="1"/>
    </xf>
    <xf numFmtId="9" fontId="5" fillId="2" borderId="0" xfId="3" applyFont="1" applyFill="1" applyBorder="1" applyProtection="1"/>
    <xf numFmtId="0" fontId="2" fillId="2" borderId="39" xfId="0" applyFont="1" applyFill="1" applyBorder="1" applyAlignment="1">
      <alignment horizontal="left" indent="2"/>
    </xf>
    <xf numFmtId="0" fontId="2" fillId="2" borderId="27" xfId="0" applyFont="1" applyFill="1" applyBorder="1" applyAlignment="1">
      <alignment horizontal="left" indent="2"/>
    </xf>
    <xf numFmtId="0" fontId="7" fillId="7" borderId="11" xfId="0" applyFont="1" applyFill="1" applyBorder="1"/>
    <xf numFmtId="0" fontId="24" fillId="4" borderId="19" xfId="0" applyFont="1" applyFill="1" applyBorder="1" applyAlignment="1" applyProtection="1">
      <alignment horizontal="center"/>
      <protection locked="0"/>
    </xf>
    <xf numFmtId="0" fontId="25" fillId="2" borderId="0" xfId="0" applyFont="1" applyFill="1" applyAlignment="1">
      <alignment horizontal="center" vertical="center"/>
    </xf>
    <xf numFmtId="164" fontId="26" fillId="2" borderId="0" xfId="0" applyNumberFormat="1" applyFont="1" applyFill="1" applyAlignment="1">
      <alignment horizontal="left" vertical="center"/>
    </xf>
    <xf numFmtId="164" fontId="25" fillId="2" borderId="0" xfId="0" applyNumberFormat="1" applyFont="1" applyFill="1"/>
    <xf numFmtId="0" fontId="27" fillId="2" borderId="0" xfId="0" applyFont="1" applyFill="1"/>
    <xf numFmtId="0" fontId="25" fillId="2" borderId="0" xfId="0" applyFont="1" applyFill="1" applyAlignment="1">
      <alignment horizontal="right"/>
    </xf>
    <xf numFmtId="0" fontId="25" fillId="2" borderId="0" xfId="0" applyFont="1" applyFill="1" applyAlignment="1">
      <alignment horizontal="center"/>
    </xf>
    <xf numFmtId="0" fontId="27" fillId="2" borderId="0" xfId="0" applyFont="1" applyFill="1" applyAlignment="1">
      <alignment vertical="center"/>
    </xf>
    <xf numFmtId="0" fontId="19" fillId="4" borderId="19" xfId="0" applyFont="1" applyFill="1" applyBorder="1" applyAlignment="1" applyProtection="1">
      <alignment horizontal="left" vertical="center" wrapText="1" indent="2"/>
      <protection locked="0"/>
    </xf>
    <xf numFmtId="0" fontId="19" fillId="4" borderId="20" xfId="0" quotePrefix="1" applyFont="1" applyFill="1" applyBorder="1" applyAlignment="1" applyProtection="1">
      <alignment horizontal="left" vertical="center" wrapText="1" indent="2"/>
      <protection locked="0"/>
    </xf>
    <xf numFmtId="0" fontId="2" fillId="2" borderId="15" xfId="0" applyFont="1" applyFill="1" applyBorder="1" applyAlignment="1">
      <alignment horizontal="left" indent="2"/>
    </xf>
    <xf numFmtId="0" fontId="2" fillId="2" borderId="13" xfId="0" applyFont="1" applyFill="1" applyBorder="1" applyAlignment="1">
      <alignment horizontal="left" indent="2"/>
    </xf>
    <xf numFmtId="0" fontId="2" fillId="2" borderId="17" xfId="0" applyFont="1" applyFill="1" applyBorder="1" applyAlignment="1">
      <alignment horizontal="left" indent="2"/>
    </xf>
    <xf numFmtId="0" fontId="19" fillId="4" borderId="13" xfId="0" applyFont="1" applyFill="1" applyBorder="1" applyAlignment="1" applyProtection="1">
      <alignment horizontal="left" vertical="center" wrapText="1" indent="2"/>
      <protection locked="0"/>
    </xf>
    <xf numFmtId="173" fontId="2" fillId="4" borderId="20" xfId="0" applyNumberFormat="1" applyFont="1" applyFill="1" applyBorder="1" applyAlignment="1" applyProtection="1">
      <alignment horizontal="right" vertical="center" wrapText="1"/>
      <protection locked="0"/>
    </xf>
    <xf numFmtId="9" fontId="2" fillId="4" borderId="16" xfId="3" applyFont="1" applyFill="1" applyBorder="1" applyAlignment="1" applyProtection="1">
      <alignment horizontal="center" vertical="center" wrapText="1"/>
      <protection locked="0"/>
    </xf>
    <xf numFmtId="164" fontId="2" fillId="4" borderId="20" xfId="2" applyNumberFormat="1" applyFont="1" applyFill="1" applyBorder="1" applyAlignment="1" applyProtection="1">
      <alignment horizontal="right" vertical="center" wrapText="1"/>
      <protection locked="0"/>
    </xf>
    <xf numFmtId="164" fontId="5" fillId="2" borderId="1" xfId="2" applyNumberFormat="1" applyFont="1" applyFill="1" applyBorder="1" applyAlignment="1">
      <alignment horizontal="center"/>
    </xf>
    <xf numFmtId="175" fontId="2" fillId="4" borderId="20" xfId="2" applyNumberFormat="1" applyFont="1" applyFill="1" applyBorder="1" applyAlignment="1" applyProtection="1">
      <alignment horizontal="center" vertical="center" wrapText="1"/>
      <protection locked="0"/>
    </xf>
    <xf numFmtId="0" fontId="2" fillId="4" borderId="20" xfId="2" applyNumberFormat="1" applyFont="1" applyFill="1" applyBorder="1" applyAlignment="1" applyProtection="1">
      <alignment horizontal="center" vertical="center" wrapText="1"/>
      <protection locked="0"/>
    </xf>
    <xf numFmtId="0" fontId="2" fillId="2" borderId="5" xfId="0" applyFont="1" applyFill="1" applyBorder="1" applyAlignment="1">
      <alignment horizontal="left" vertical="center" wrapText="1" indent="2"/>
    </xf>
    <xf numFmtId="0" fontId="2" fillId="2" borderId="0" xfId="0" applyFont="1" applyFill="1" applyAlignment="1">
      <alignment horizontal="left" vertical="center" wrapText="1" indent="2"/>
    </xf>
    <xf numFmtId="0" fontId="6" fillId="2" borderId="0" xfId="0" applyFont="1" applyFill="1" applyAlignment="1">
      <alignment vertical="center"/>
    </xf>
    <xf numFmtId="164" fontId="2" fillId="4" borderId="20" xfId="0" applyNumberFormat="1" applyFont="1" applyFill="1" applyBorder="1" applyAlignment="1" applyProtection="1">
      <alignment horizontal="left" vertical="center"/>
      <protection locked="0"/>
    </xf>
    <xf numFmtId="0" fontId="2" fillId="2" borderId="23" xfId="0" applyFont="1" applyFill="1" applyBorder="1" applyAlignment="1">
      <alignment horizontal="left" indent="2"/>
    </xf>
    <xf numFmtId="9" fontId="2" fillId="2" borderId="24" xfId="3" applyFont="1" applyFill="1" applyBorder="1" applyAlignment="1">
      <alignment horizontal="center"/>
    </xf>
    <xf numFmtId="0" fontId="2" fillId="2" borderId="20" xfId="0" applyFont="1" applyFill="1" applyBorder="1" applyAlignment="1" applyProtection="1">
      <alignment horizontal="center"/>
      <protection locked="0"/>
    </xf>
    <xf numFmtId="0" fontId="2" fillId="7" borderId="3" xfId="0" applyFont="1" applyFill="1" applyBorder="1"/>
    <xf numFmtId="0" fontId="2" fillId="7" borderId="4" xfId="0" applyFont="1" applyFill="1" applyBorder="1"/>
    <xf numFmtId="0" fontId="2" fillId="7" borderId="8" xfId="0" applyFont="1" applyFill="1" applyBorder="1"/>
    <xf numFmtId="0" fontId="2" fillId="7" borderId="9" xfId="0" applyFont="1" applyFill="1" applyBorder="1"/>
    <xf numFmtId="0" fontId="25" fillId="7" borderId="40" xfId="0" applyFont="1" applyFill="1" applyBorder="1"/>
    <xf numFmtId="164" fontId="2" fillId="4" borderId="21" xfId="0" applyNumberFormat="1" applyFont="1" applyFill="1" applyBorder="1" applyAlignment="1" applyProtection="1">
      <alignment horizontal="left" vertical="center"/>
      <protection locked="0"/>
    </xf>
    <xf numFmtId="0" fontId="3" fillId="7" borderId="7" xfId="0" applyFont="1" applyFill="1" applyBorder="1" applyAlignment="1">
      <alignment vertical="center"/>
    </xf>
    <xf numFmtId="0" fontId="3" fillId="7" borderId="2" xfId="0" applyFont="1" applyFill="1" applyBorder="1" applyAlignment="1">
      <alignment vertical="center"/>
    </xf>
    <xf numFmtId="0" fontId="4" fillId="7" borderId="3" xfId="0" applyFont="1" applyFill="1" applyBorder="1"/>
    <xf numFmtId="0" fontId="4" fillId="7" borderId="8" xfId="0" applyFont="1" applyFill="1" applyBorder="1"/>
    <xf numFmtId="164" fontId="2" fillId="4" borderId="25" xfId="0" applyNumberFormat="1" applyFont="1" applyFill="1" applyBorder="1" applyAlignment="1" applyProtection="1">
      <alignment horizontal="left" vertical="center"/>
      <protection locked="0"/>
    </xf>
    <xf numFmtId="164" fontId="2" fillId="4" borderId="41" xfId="0" applyNumberFormat="1" applyFont="1" applyFill="1" applyBorder="1" applyAlignment="1" applyProtection="1">
      <alignment horizontal="left" vertical="center"/>
      <protection locked="0"/>
    </xf>
    <xf numFmtId="164" fontId="2" fillId="4" borderId="42" xfId="0" applyNumberFormat="1" applyFont="1" applyFill="1" applyBorder="1" applyAlignment="1" applyProtection="1">
      <alignment horizontal="left" vertical="center"/>
      <protection locked="0"/>
    </xf>
    <xf numFmtId="9" fontId="2" fillId="2" borderId="20" xfId="3" applyFont="1" applyFill="1" applyBorder="1" applyAlignment="1" applyProtection="1">
      <alignment horizontal="center"/>
      <protection locked="0"/>
    </xf>
    <xf numFmtId="9" fontId="2" fillId="2" borderId="20" xfId="3" applyFont="1" applyFill="1" applyBorder="1" applyAlignment="1" applyProtection="1">
      <alignment horizontal="center"/>
    </xf>
    <xf numFmtId="0" fontId="24" fillId="2" borderId="19" xfId="0" applyFont="1" applyFill="1" applyBorder="1" applyAlignment="1" applyProtection="1">
      <alignment horizontal="center"/>
      <protection locked="0"/>
    </xf>
    <xf numFmtId="9" fontId="2" fillId="2" borderId="24" xfId="3" applyFont="1" applyFill="1" applyBorder="1" applyAlignment="1" applyProtection="1">
      <alignment horizontal="center"/>
      <protection locked="0"/>
    </xf>
    <xf numFmtId="0" fontId="2" fillId="2" borderId="21" xfId="0" applyFont="1" applyFill="1" applyBorder="1" applyAlignment="1" applyProtection="1">
      <alignment horizontal="center"/>
      <protection locked="0"/>
    </xf>
    <xf numFmtId="9" fontId="2" fillId="2" borderId="21" xfId="3" applyFont="1" applyFill="1" applyBorder="1" applyAlignment="1" applyProtection="1">
      <alignment horizontal="center"/>
      <protection locked="0"/>
    </xf>
    <xf numFmtId="164" fontId="2" fillId="4" borderId="19" xfId="0" applyNumberFormat="1" applyFont="1" applyFill="1" applyBorder="1" applyAlignment="1" applyProtection="1">
      <alignment horizontal="left" vertical="center"/>
      <protection locked="0"/>
    </xf>
    <xf numFmtId="0" fontId="3" fillId="7" borderId="5" xfId="0" applyFont="1" applyFill="1" applyBorder="1" applyAlignment="1">
      <alignment vertical="center"/>
    </xf>
    <xf numFmtId="0" fontId="4" fillId="7" borderId="0" xfId="0" applyFont="1" applyFill="1"/>
    <xf numFmtId="0" fontId="2" fillId="7" borderId="0" xfId="0" applyFont="1" applyFill="1"/>
    <xf numFmtId="0" fontId="2" fillId="7" borderId="6" xfId="0" applyFont="1" applyFill="1" applyBorder="1"/>
    <xf numFmtId="14" fontId="2" fillId="2" borderId="20" xfId="0" applyNumberFormat="1" applyFont="1" applyFill="1" applyBorder="1" applyAlignment="1">
      <alignment horizontal="center" vertical="center" wrapText="1"/>
    </xf>
    <xf numFmtId="166" fontId="2" fillId="2" borderId="20" xfId="0" applyNumberFormat="1" applyFont="1" applyFill="1" applyBorder="1" applyAlignment="1">
      <alignment horizontal="center" vertical="center" wrapText="1"/>
    </xf>
    <xf numFmtId="0" fontId="2" fillId="2" borderId="23" xfId="0" applyFont="1" applyFill="1" applyBorder="1" applyAlignment="1">
      <alignment horizontal="left" wrapText="1" indent="2"/>
    </xf>
    <xf numFmtId="0" fontId="2" fillId="0" borderId="15" xfId="0" applyFont="1" applyBorder="1" applyAlignment="1">
      <alignment horizontal="left" wrapText="1" indent="2"/>
    </xf>
    <xf numFmtId="164" fontId="2" fillId="0" borderId="20" xfId="0" applyNumberFormat="1" applyFont="1" applyBorder="1" applyAlignment="1">
      <alignment horizontal="center" vertical="center"/>
    </xf>
    <xf numFmtId="0" fontId="17" fillId="2" borderId="0" xfId="0" applyFont="1" applyFill="1"/>
    <xf numFmtId="0" fontId="5" fillId="8" borderId="1" xfId="0" applyFont="1" applyFill="1" applyBorder="1" applyAlignment="1">
      <alignment horizontal="center"/>
    </xf>
    <xf numFmtId="0" fontId="5" fillId="8" borderId="1" xfId="0" applyFont="1" applyFill="1" applyBorder="1" applyAlignment="1">
      <alignment horizontal="center" wrapText="1"/>
    </xf>
    <xf numFmtId="0" fontId="5" fillId="8" borderId="10" xfId="0" applyFont="1" applyFill="1" applyBorder="1"/>
    <xf numFmtId="164" fontId="2" fillId="2" borderId="20" xfId="0" applyNumberFormat="1" applyFont="1" applyFill="1" applyBorder="1" applyAlignment="1">
      <alignment horizontal="center" vertical="center"/>
    </xf>
    <xf numFmtId="0" fontId="8" fillId="7" borderId="1" xfId="0" applyFont="1" applyFill="1" applyBorder="1" applyAlignment="1">
      <alignment horizontal="center" wrapText="1"/>
    </xf>
    <xf numFmtId="0" fontId="5" fillId="8" borderId="1" xfId="0" applyFont="1" applyFill="1" applyBorder="1" applyAlignment="1">
      <alignment vertical="center"/>
    </xf>
    <xf numFmtId="0" fontId="5" fillId="2" borderId="19" xfId="0" applyFont="1" applyFill="1" applyBorder="1" applyAlignment="1">
      <alignment vertical="top" wrapText="1"/>
    </xf>
    <xf numFmtId="0" fontId="2" fillId="2" borderId="24" xfId="0" applyFont="1" applyFill="1" applyBorder="1" applyAlignment="1">
      <alignment vertical="top" wrapText="1"/>
    </xf>
    <xf numFmtId="0" fontId="5" fillId="2" borderId="25" xfId="0" applyFont="1" applyFill="1" applyBorder="1" applyAlignment="1">
      <alignment vertical="top" wrapText="1"/>
    </xf>
    <xf numFmtId="0" fontId="21" fillId="2" borderId="42" xfId="7" applyFill="1" applyBorder="1"/>
    <xf numFmtId="0" fontId="5" fillId="2" borderId="40" xfId="0" applyFont="1" applyFill="1" applyBorder="1" applyAlignment="1">
      <alignment vertical="top" wrapText="1"/>
    </xf>
    <xf numFmtId="0" fontId="5" fillId="2" borderId="42" xfId="0" applyFont="1" applyFill="1" applyBorder="1" applyAlignment="1">
      <alignment vertical="top"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10" fillId="4" borderId="2" xfId="0" applyFont="1" applyFill="1" applyBorder="1" applyAlignment="1" applyProtection="1">
      <alignment horizontal="center" vertical="center" textRotation="45" wrapText="1"/>
      <protection locked="0"/>
    </xf>
    <xf numFmtId="0" fontId="10" fillId="4" borderId="3" xfId="0" applyFont="1" applyFill="1" applyBorder="1" applyAlignment="1" applyProtection="1">
      <alignment horizontal="center" vertical="center" textRotation="45" wrapText="1"/>
      <protection locked="0"/>
    </xf>
    <xf numFmtId="0" fontId="10" fillId="4" borderId="4" xfId="0" applyFont="1" applyFill="1" applyBorder="1" applyAlignment="1" applyProtection="1">
      <alignment horizontal="center" vertical="center" textRotation="45" wrapText="1"/>
      <protection locked="0"/>
    </xf>
    <xf numFmtId="0" fontId="10" fillId="4" borderId="5" xfId="0" applyFont="1" applyFill="1" applyBorder="1" applyAlignment="1" applyProtection="1">
      <alignment horizontal="center" vertical="center" textRotation="45" wrapText="1"/>
      <protection locked="0"/>
    </xf>
    <xf numFmtId="0" fontId="10" fillId="4" borderId="0" xfId="0" applyFont="1" applyFill="1" applyAlignment="1" applyProtection="1">
      <alignment horizontal="center" vertical="center" textRotation="45" wrapText="1"/>
      <protection locked="0"/>
    </xf>
    <xf numFmtId="0" fontId="10" fillId="4" borderId="6" xfId="0" applyFont="1" applyFill="1" applyBorder="1" applyAlignment="1" applyProtection="1">
      <alignment horizontal="center" vertical="center" textRotation="45" wrapText="1"/>
      <protection locked="0"/>
    </xf>
    <xf numFmtId="0" fontId="10" fillId="4" borderId="7" xfId="0" applyFont="1" applyFill="1" applyBorder="1" applyAlignment="1" applyProtection="1">
      <alignment horizontal="center" vertical="center" textRotation="45" wrapText="1"/>
      <protection locked="0"/>
    </xf>
    <xf numFmtId="0" fontId="10" fillId="4" borderId="8" xfId="0" applyFont="1" applyFill="1" applyBorder="1" applyAlignment="1" applyProtection="1">
      <alignment horizontal="center" vertical="center" textRotation="45" wrapText="1"/>
      <protection locked="0"/>
    </xf>
    <xf numFmtId="0" fontId="10" fillId="4" borderId="9" xfId="0" applyFont="1" applyFill="1" applyBorder="1" applyAlignment="1" applyProtection="1">
      <alignment horizontal="center" vertical="center" textRotation="45" wrapText="1"/>
      <protection locked="0"/>
    </xf>
    <xf numFmtId="0" fontId="2" fillId="2" borderId="5" xfId="0" applyFont="1" applyFill="1" applyBorder="1" applyAlignment="1">
      <alignment horizontal="left" vertical="center" wrapText="1" indent="2"/>
    </xf>
    <xf numFmtId="0" fontId="2" fillId="2" borderId="0" xfId="0" applyFont="1" applyFill="1" applyAlignment="1">
      <alignment horizontal="left" vertical="center" wrapText="1" indent="2"/>
    </xf>
    <xf numFmtId="9" fontId="2" fillId="2" borderId="15" xfId="3" applyFont="1" applyFill="1" applyBorder="1" applyAlignment="1" applyProtection="1">
      <alignment horizontal="center" vertical="center"/>
    </xf>
    <xf numFmtId="9" fontId="2" fillId="2" borderId="16" xfId="3" applyFont="1" applyFill="1" applyBorder="1" applyAlignment="1" applyProtection="1">
      <alignment horizontal="center" vertical="center"/>
    </xf>
    <xf numFmtId="9" fontId="2" fillId="2" borderId="17" xfId="3" applyFont="1" applyFill="1" applyBorder="1" applyAlignment="1" applyProtection="1">
      <alignment horizontal="center" vertical="center"/>
    </xf>
    <xf numFmtId="9" fontId="2" fillId="2" borderId="18" xfId="3" applyFont="1" applyFill="1" applyBorder="1" applyAlignment="1" applyProtection="1">
      <alignment horizontal="center" vertical="center"/>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7"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9" fontId="2" fillId="2" borderId="13" xfId="3" applyFont="1" applyFill="1" applyBorder="1" applyAlignment="1" applyProtection="1">
      <alignment horizontal="center" vertical="center"/>
    </xf>
    <xf numFmtId="9" fontId="2" fillId="2" borderId="14" xfId="3" applyFont="1" applyFill="1" applyBorder="1" applyAlignment="1" applyProtection="1">
      <alignment horizontal="center" vertical="center"/>
    </xf>
    <xf numFmtId="9" fontId="2" fillId="4" borderId="15" xfId="3" applyFont="1" applyFill="1" applyBorder="1" applyAlignment="1" applyProtection="1">
      <alignment horizontal="center" vertical="center"/>
      <protection locked="0"/>
    </xf>
    <xf numFmtId="9" fontId="2" fillId="4" borderId="16" xfId="3" applyFont="1" applyFill="1" applyBorder="1" applyAlignment="1" applyProtection="1">
      <alignment horizontal="center" vertical="center"/>
      <protection locked="0"/>
    </xf>
    <xf numFmtId="9" fontId="2" fillId="2" borderId="17" xfId="3" applyFont="1" applyFill="1" applyBorder="1" applyAlignment="1">
      <alignment horizontal="center" vertical="center"/>
    </xf>
    <xf numFmtId="9" fontId="2" fillId="2" borderId="18" xfId="3" applyFont="1" applyFill="1" applyBorder="1" applyAlignment="1">
      <alignment horizontal="center" vertical="center"/>
    </xf>
    <xf numFmtId="9" fontId="2" fillId="4" borderId="13" xfId="3" applyFont="1" applyFill="1" applyBorder="1" applyAlignment="1" applyProtection="1">
      <alignment horizontal="center" vertical="center"/>
      <protection locked="0"/>
    </xf>
    <xf numFmtId="9" fontId="2" fillId="4" borderId="14" xfId="3" applyFont="1" applyFill="1" applyBorder="1" applyAlignment="1" applyProtection="1">
      <alignment horizontal="center" vertical="center"/>
      <protection locked="0"/>
    </xf>
  </cellXfs>
  <cellStyles count="8">
    <cellStyle name="Euro" xfId="4" xr:uid="{33E65C19-CA3B-428A-B752-C9DDCF645BEE}"/>
    <cellStyle name="Hyperlink" xfId="7" builtinId="8"/>
    <cellStyle name="Komma" xfId="1" builtinId="3"/>
    <cellStyle name="Procent" xfId="3" builtinId="5"/>
    <cellStyle name="Standaard" xfId="0" builtinId="0"/>
    <cellStyle name="Standaard 2" xfId="5" xr:uid="{C37BA2EC-F95A-418F-9F85-4EFE827E1213}"/>
    <cellStyle name="Valuta" xfId="2" builtinId="4"/>
    <cellStyle name="Valuta 2" xfId="6" xr:uid="{218DACB5-3726-4956-94CE-C6198DEB97B3}"/>
  </cellStyles>
  <dxfs count="0"/>
  <tableStyles count="0" defaultTableStyle="TableStyleMedium2" defaultPivotStyle="PivotStyleLight16"/>
  <colors>
    <mruColors>
      <color rgb="FFFFFFCC"/>
      <color rgb="FFCC0000"/>
      <color rgb="FFFF0000"/>
      <color rgb="FFC0C0C0"/>
      <color rgb="FF004661"/>
      <color rgb="FF00478F"/>
      <color rgb="FF00A2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plo.nl/thema/ruimtelijke-ontwikkelingen/instrumenten-grondbeleid/kostenverhaal-gebiedsontwikkeling-financiel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repository.officiele-overheidspublicaties.nl/externebijlagen/exb-2020-69212/1/bijlage/exb-2020-69212.pdf" TargetMode="External"/><Relationship Id="rId2" Type="http://schemas.openxmlformats.org/officeDocument/2006/relationships/hyperlink" Target="https://kaagenbraassem.bestuurlijkeinformatie.nl/Agenda/Document/bce05dd5-20e8-48a5-b923-937945ca2a8f?documentId=c5582bc6-a139-4cfd-bbd2-8e0711157f75&amp;agendaItemId=b6b0c1fa-7cb1-44d9-b30b-873c874ed591" TargetMode="External"/><Relationship Id="rId1" Type="http://schemas.openxmlformats.org/officeDocument/2006/relationships/hyperlink" Target="https://lokaleregelgeving.overheid.nl/CVDR681878"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F1C11-4051-40E3-ABB2-FF5116027E8A}">
  <sheetPr codeName="Blad5">
    <tabColor theme="8" tint="0.59999389629810485"/>
    <pageSetUpPr fitToPage="1"/>
  </sheetPr>
  <dimension ref="B2:F20"/>
  <sheetViews>
    <sheetView workbookViewId="0">
      <selection activeCell="B6" sqref="B6"/>
    </sheetView>
    <sheetView tabSelected="1" workbookViewId="1">
      <selection activeCell="B2" sqref="B2"/>
    </sheetView>
  </sheetViews>
  <sheetFormatPr defaultColWidth="9.36328125" defaultRowHeight="14.5"/>
  <cols>
    <col min="1" max="1" width="5.453125" style="2" customWidth="1"/>
    <col min="2" max="2" width="101.6328125" style="2" customWidth="1"/>
    <col min="3" max="3" width="6.6328125" style="2" bestFit="1" customWidth="1"/>
    <col min="4" max="4" width="18.81640625" style="2" customWidth="1"/>
    <col min="5" max="5" width="20.81640625" style="2" customWidth="1"/>
    <col min="6" max="6" width="4.08984375" style="2" customWidth="1"/>
    <col min="7" max="7" width="15" style="2" customWidth="1"/>
    <col min="8" max="8" width="19.54296875" style="2" customWidth="1"/>
    <col min="9" max="9" width="4.453125" style="2" customWidth="1"/>
    <col min="10" max="10" width="13" style="2" customWidth="1"/>
    <col min="11" max="11" width="5" style="2" customWidth="1"/>
    <col min="12" max="16384" width="9.36328125" style="2"/>
  </cols>
  <sheetData>
    <row r="2" spans="2:6" ht="19.5" customHeight="1">
      <c r="B2" s="241" t="s">
        <v>211</v>
      </c>
      <c r="C2" s="234"/>
      <c r="D2" s="234"/>
      <c r="E2" s="234"/>
    </row>
    <row r="3" spans="2:6" ht="18.5">
      <c r="B3" s="240" t="str">
        <f>CONCATENATE("Kostenverhaal Gemeente ",'Totaal kostenverhaal (1 tm 8)'!F8)</f>
        <v>Kostenverhaal Gemeente …</v>
      </c>
      <c r="C3" s="236"/>
      <c r="D3" s="236"/>
      <c r="E3" s="236"/>
    </row>
    <row r="4" spans="2:6" ht="7.5" customHeight="1">
      <c r="B4" s="3"/>
    </row>
    <row r="5" spans="2:6" s="23" customFormat="1" ht="31">
      <c r="B5" s="189" t="s">
        <v>141</v>
      </c>
      <c r="D5" s="268" t="s">
        <v>201</v>
      </c>
      <c r="E5" s="193" t="s">
        <v>175</v>
      </c>
      <c r="F5" s="28"/>
    </row>
    <row r="6" spans="2:6">
      <c r="B6" s="269" t="s">
        <v>202</v>
      </c>
      <c r="C6" s="15"/>
      <c r="D6" s="40"/>
      <c r="E6" s="40"/>
    </row>
    <row r="7" spans="2:6" ht="225" customHeight="1">
      <c r="B7" s="270" t="s">
        <v>212</v>
      </c>
      <c r="C7" s="15"/>
      <c r="D7" s="194"/>
      <c r="E7" s="194"/>
      <c r="F7" s="28"/>
    </row>
    <row r="8" spans="2:6" ht="65.400000000000006" customHeight="1">
      <c r="B8" s="271" t="s">
        <v>213</v>
      </c>
      <c r="C8" s="15"/>
      <c r="D8" s="194"/>
      <c r="E8" s="194"/>
      <c r="F8" s="28"/>
    </row>
    <row r="9" spans="2:6" ht="60" customHeight="1">
      <c r="B9" s="195" t="s">
        <v>178</v>
      </c>
      <c r="C9" s="15"/>
      <c r="D9" s="194"/>
      <c r="E9" s="194" t="s">
        <v>203</v>
      </c>
      <c r="F9" s="28"/>
    </row>
    <row r="10" spans="2:6" ht="60.65" customHeight="1">
      <c r="B10" s="195" t="s">
        <v>176</v>
      </c>
      <c r="C10" s="15"/>
      <c r="D10" s="194"/>
      <c r="E10" s="194" t="s">
        <v>124</v>
      </c>
      <c r="F10" s="28"/>
    </row>
    <row r="11" spans="2:6" ht="141.65" customHeight="1">
      <c r="B11" s="195" t="s">
        <v>214</v>
      </c>
      <c r="C11" s="15"/>
      <c r="D11" s="194" t="s">
        <v>177</v>
      </c>
      <c r="E11" s="194" t="s">
        <v>179</v>
      </c>
      <c r="F11" s="28"/>
    </row>
    <row r="12" spans="2:6" ht="161.4" customHeight="1">
      <c r="B12" s="195" t="s">
        <v>215</v>
      </c>
      <c r="C12" s="15"/>
      <c r="D12" s="194" t="s">
        <v>180</v>
      </c>
      <c r="E12" s="194" t="s">
        <v>179</v>
      </c>
      <c r="F12" s="28"/>
    </row>
    <row r="13" spans="2:6" ht="224.4" customHeight="1">
      <c r="B13" s="195" t="s">
        <v>216</v>
      </c>
      <c r="C13" s="15"/>
      <c r="D13" s="194" t="s">
        <v>180</v>
      </c>
      <c r="E13" s="194" t="s">
        <v>179</v>
      </c>
      <c r="F13" s="28"/>
    </row>
    <row r="14" spans="2:6" ht="89.4" customHeight="1">
      <c r="B14" s="195" t="s">
        <v>204</v>
      </c>
      <c r="C14" s="15"/>
      <c r="D14" s="194" t="s">
        <v>180</v>
      </c>
      <c r="E14" s="194" t="s">
        <v>179</v>
      </c>
      <c r="F14" s="28"/>
    </row>
    <row r="15" spans="2:6" ht="80" customHeight="1">
      <c r="B15" s="195" t="s">
        <v>217</v>
      </c>
      <c r="C15" s="15"/>
      <c r="D15" s="194" t="s">
        <v>180</v>
      </c>
      <c r="E15" s="194" t="s">
        <v>111</v>
      </c>
      <c r="F15" s="28"/>
    </row>
    <row r="16" spans="2:6" ht="224.4" customHeight="1">
      <c r="B16" s="195" t="s">
        <v>218</v>
      </c>
      <c r="C16" s="15"/>
      <c r="D16" s="194" t="s">
        <v>182</v>
      </c>
      <c r="E16" s="194" t="s">
        <v>208</v>
      </c>
      <c r="F16" s="28"/>
    </row>
    <row r="17" spans="2:6" ht="125.4" customHeight="1">
      <c r="B17" s="272" t="s">
        <v>181</v>
      </c>
      <c r="C17" s="15"/>
      <c r="D17" s="194" t="s">
        <v>180</v>
      </c>
      <c r="E17" s="194" t="s">
        <v>167</v>
      </c>
      <c r="F17" s="28"/>
    </row>
    <row r="18" spans="2:6" ht="138" customHeight="1">
      <c r="B18" s="274" t="s">
        <v>206</v>
      </c>
      <c r="C18" s="15"/>
      <c r="D18" s="276" t="s">
        <v>183</v>
      </c>
      <c r="E18" s="278" t="s">
        <v>219</v>
      </c>
      <c r="F18" s="28"/>
    </row>
    <row r="19" spans="2:6" ht="18" customHeight="1">
      <c r="B19" s="273" t="s">
        <v>205</v>
      </c>
      <c r="D19" s="277"/>
      <c r="E19" s="279"/>
      <c r="F19" s="28"/>
    </row>
    <row r="20" spans="2:6" ht="159.5">
      <c r="B20" s="275" t="s">
        <v>207</v>
      </c>
      <c r="C20" s="15"/>
      <c r="D20" s="196" t="s">
        <v>184</v>
      </c>
      <c r="E20" s="196" t="s">
        <v>172</v>
      </c>
      <c r="F20" s="28"/>
    </row>
  </sheetData>
  <sheetProtection algorithmName="SHA-512" hashValue="SIRZLlkELlNUnHsUdlc+LfVdmbIzc3/TWehsd6Fpl/APDsaml6mZOncJtJr7/0CjYSDWjncwBxsvP0y/AkzqlA==" saltValue="7m4tZNFRCb+TYqgl2UYfKQ==" spinCount="100000" sheet="1" formatCells="0" formatColumns="0" formatRows="0" insertColumns="0" insertRows="0" insertHyperlinks="0" deleteColumns="0" deleteRows="0" sort="0" autoFilter="0" pivotTables="0"/>
  <mergeCells count="2">
    <mergeCell ref="D18:D19"/>
    <mergeCell ref="E18:E19"/>
  </mergeCells>
  <phoneticPr fontId="28" type="noConversion"/>
  <hyperlinks>
    <hyperlink ref="B19" r:id="rId1" xr:uid="{520927E1-51E6-4C02-AC55-EA3EE77F65E9}"/>
  </hyperlinks>
  <pageMargins left="0" right="0" top="0" bottom="0" header="0.31496062992125984" footer="0.31496062992125984"/>
  <pageSetup paperSize="9" scale="60" fitToHeight="2" orientation="portrait" horizontalDpi="300" verticalDpi="300" r:id="rId2"/>
  <headerFooter>
    <oddFooter>&amp;LBestand: &amp;F
Tabblad: &amp;A&amp;RPrintdatum: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68D03-999A-4150-99B2-DCEA4B717EA7}">
  <sheetPr codeName="Blad3">
    <tabColor theme="5" tint="0.79998168889431442"/>
  </sheetPr>
  <dimension ref="B2:G32"/>
  <sheetViews>
    <sheetView workbookViewId="0">
      <selection activeCell="K22" sqref="K22"/>
    </sheetView>
    <sheetView workbookViewId="1"/>
  </sheetViews>
  <sheetFormatPr defaultColWidth="9.36328125" defaultRowHeight="14.5"/>
  <cols>
    <col min="1" max="1" width="7.453125" style="2" customWidth="1"/>
    <col min="2" max="2" width="40.6328125" style="2" customWidth="1"/>
    <col min="3" max="3" width="13.6328125" style="2" bestFit="1" customWidth="1"/>
    <col min="4" max="4" width="8.6328125" style="2" customWidth="1"/>
    <col min="5" max="5" width="24" style="2" bestFit="1" customWidth="1"/>
    <col min="6" max="6" width="6.6328125" style="2" bestFit="1" customWidth="1"/>
    <col min="7" max="7" width="29.6328125" style="2" customWidth="1"/>
    <col min="8" max="8" width="15" style="2" customWidth="1"/>
    <col min="9" max="9" width="19.54296875" style="2" customWidth="1"/>
    <col min="10" max="10" width="4.453125" style="2" customWidth="1"/>
    <col min="11" max="11" width="13" style="2" customWidth="1"/>
    <col min="12" max="12" width="5" style="2" customWidth="1"/>
    <col min="13" max="16384" width="9.36328125" style="2"/>
  </cols>
  <sheetData>
    <row r="2" spans="2:7" ht="18.649999999999999" customHeight="1"/>
    <row r="3" spans="2:7" ht="18.5">
      <c r="B3" s="74" t="e">
        <f>CONCATENATE("Hulpblad Gemeente ",'1. tm 3. Plankosten'!#REF!)</f>
        <v>#REF!</v>
      </c>
      <c r="C3" s="75"/>
      <c r="D3" s="75"/>
      <c r="E3" s="75"/>
      <c r="F3" s="76"/>
      <c r="G3" s="77"/>
    </row>
    <row r="4" spans="2:7" ht="7.5" customHeight="1">
      <c r="B4" s="3"/>
      <c r="C4" s="3"/>
      <c r="D4" s="3"/>
      <c r="E4" s="3"/>
    </row>
    <row r="5" spans="2:7" s="23" customFormat="1" ht="15.5">
      <c r="B5" s="78" t="s">
        <v>83</v>
      </c>
      <c r="C5" s="132"/>
      <c r="D5" s="132"/>
      <c r="E5" s="132"/>
      <c r="F5" s="132"/>
      <c r="G5" s="79"/>
    </row>
    <row r="6" spans="2:7">
      <c r="B6" s="15"/>
      <c r="C6" s="15"/>
      <c r="D6" s="15"/>
      <c r="E6" s="15"/>
      <c r="F6" s="15"/>
      <c r="G6" s="15"/>
    </row>
    <row r="7" spans="2:7">
      <c r="B7" s="186" t="s">
        <v>122</v>
      </c>
      <c r="C7" s="172"/>
      <c r="D7" s="172"/>
      <c r="E7" s="172"/>
      <c r="F7" s="172"/>
      <c r="G7" s="173"/>
    </row>
    <row r="8" spans="2:7">
      <c r="B8" s="187" t="s">
        <v>127</v>
      </c>
      <c r="C8" s="15"/>
      <c r="D8" s="15"/>
      <c r="E8" s="15"/>
      <c r="F8" s="15"/>
      <c r="G8" s="174"/>
    </row>
    <row r="9" spans="2:7">
      <c r="B9" s="187" t="s">
        <v>126</v>
      </c>
      <c r="C9" s="15"/>
      <c r="D9" s="15"/>
      <c r="E9" s="15"/>
      <c r="F9" s="15"/>
      <c r="G9" s="174"/>
    </row>
    <row r="10" spans="2:7">
      <c r="B10" s="187" t="s">
        <v>125</v>
      </c>
      <c r="C10" s="15"/>
      <c r="D10" s="15"/>
      <c r="E10" s="15"/>
      <c r="F10" s="15"/>
      <c r="G10" s="174"/>
    </row>
    <row r="11" spans="2:7">
      <c r="B11" s="178"/>
      <c r="C11" s="176"/>
      <c r="D11" s="176"/>
      <c r="E11" s="176"/>
      <c r="F11" s="176"/>
      <c r="G11" s="177"/>
    </row>
    <row r="12" spans="2:7">
      <c r="B12" s="15"/>
      <c r="C12" s="15"/>
      <c r="D12" s="15"/>
      <c r="E12" s="15"/>
      <c r="F12" s="15"/>
      <c r="G12" s="15"/>
    </row>
    <row r="13" spans="2:7">
      <c r="B13" s="15" t="s">
        <v>123</v>
      </c>
      <c r="C13" s="15"/>
      <c r="D13" s="15"/>
      <c r="E13" s="15"/>
      <c r="F13" s="15"/>
      <c r="G13" s="15"/>
    </row>
    <row r="14" spans="2:7">
      <c r="B14" s="15"/>
      <c r="C14" s="15"/>
      <c r="D14" s="15"/>
      <c r="E14" s="15"/>
      <c r="F14" s="15"/>
      <c r="G14" s="15"/>
    </row>
    <row r="15" spans="2:7">
      <c r="B15" s="38" t="s">
        <v>84</v>
      </c>
      <c r="C15" s="137" t="s">
        <v>91</v>
      </c>
      <c r="D15" s="135" t="s">
        <v>92</v>
      </c>
      <c r="E15" s="137" t="s">
        <v>93</v>
      </c>
      <c r="F15" s="15"/>
      <c r="G15" s="137" t="s">
        <v>100</v>
      </c>
    </row>
    <row r="16" spans="2:7" ht="15" customHeight="1">
      <c r="B16" s="220" t="s">
        <v>85</v>
      </c>
      <c r="C16" s="221">
        <v>0</v>
      </c>
      <c r="D16" s="222">
        <f t="shared" ref="D16:D24" si="0">C16/$C$25</f>
        <v>0</v>
      </c>
      <c r="E16" s="223">
        <v>20000</v>
      </c>
      <c r="F16" s="15"/>
      <c r="G16" s="143">
        <f>C16*E16</f>
        <v>0</v>
      </c>
    </row>
    <row r="17" spans="2:7" ht="15" customHeight="1">
      <c r="B17" s="169" t="s">
        <v>86</v>
      </c>
      <c r="C17" s="221">
        <v>2</v>
      </c>
      <c r="D17" s="222">
        <f t="shared" si="0"/>
        <v>7.6923076923076927E-2</v>
      </c>
      <c r="E17" s="223">
        <v>25000</v>
      </c>
      <c r="F17" s="15"/>
      <c r="G17" s="143">
        <f>C17*E17</f>
        <v>50000</v>
      </c>
    </row>
    <row r="18" spans="2:7">
      <c r="B18" s="169" t="s">
        <v>87</v>
      </c>
      <c r="C18" s="221">
        <v>4</v>
      </c>
      <c r="D18" s="222">
        <f t="shared" si="0"/>
        <v>0.15384615384615385</v>
      </c>
      <c r="E18" s="223">
        <v>30000</v>
      </c>
      <c r="F18" s="15"/>
      <c r="G18" s="143">
        <f t="shared" ref="G18:G24" si="1">C18*E18</f>
        <v>120000</v>
      </c>
    </row>
    <row r="19" spans="2:7">
      <c r="B19" s="169" t="s">
        <v>88</v>
      </c>
      <c r="C19" s="221">
        <v>10</v>
      </c>
      <c r="D19" s="222">
        <f t="shared" si="0"/>
        <v>0.38461538461538464</v>
      </c>
      <c r="E19" s="223">
        <v>50000</v>
      </c>
      <c r="F19" s="15"/>
      <c r="G19" s="143">
        <f t="shared" si="1"/>
        <v>500000</v>
      </c>
    </row>
    <row r="20" spans="2:7">
      <c r="B20" s="169" t="s">
        <v>89</v>
      </c>
      <c r="C20" s="221">
        <v>10</v>
      </c>
      <c r="D20" s="222">
        <f t="shared" si="0"/>
        <v>0.38461538461538464</v>
      </c>
      <c r="E20" s="223">
        <v>80000</v>
      </c>
      <c r="F20" s="15"/>
      <c r="G20" s="143">
        <f t="shared" si="1"/>
        <v>800000</v>
      </c>
    </row>
    <row r="21" spans="2:7">
      <c r="B21" s="169" t="s">
        <v>90</v>
      </c>
      <c r="C21" s="221"/>
      <c r="D21" s="222">
        <f t="shared" si="0"/>
        <v>0</v>
      </c>
      <c r="E21" s="223"/>
      <c r="F21" s="15"/>
      <c r="G21" s="143">
        <f t="shared" si="1"/>
        <v>0</v>
      </c>
    </row>
    <row r="22" spans="2:7">
      <c r="B22" s="169" t="s">
        <v>90</v>
      </c>
      <c r="C22" s="221"/>
      <c r="D22" s="222">
        <f t="shared" si="0"/>
        <v>0</v>
      </c>
      <c r="E22" s="223"/>
      <c r="F22" s="15"/>
      <c r="G22" s="143">
        <f t="shared" si="1"/>
        <v>0</v>
      </c>
    </row>
    <row r="23" spans="2:7">
      <c r="B23" s="169" t="s">
        <v>90</v>
      </c>
      <c r="C23" s="221"/>
      <c r="D23" s="222">
        <f t="shared" si="0"/>
        <v>0</v>
      </c>
      <c r="E23" s="223"/>
      <c r="F23" s="15"/>
      <c r="G23" s="143">
        <f t="shared" si="1"/>
        <v>0</v>
      </c>
    </row>
    <row r="24" spans="2:7">
      <c r="B24" s="169" t="s">
        <v>90</v>
      </c>
      <c r="C24" s="221"/>
      <c r="D24" s="222">
        <f t="shared" si="0"/>
        <v>0</v>
      </c>
      <c r="E24" s="223"/>
      <c r="F24" s="15"/>
      <c r="G24" s="143">
        <f t="shared" si="1"/>
        <v>0</v>
      </c>
    </row>
    <row r="25" spans="2:7">
      <c r="B25" s="136" t="s">
        <v>10</v>
      </c>
      <c r="C25" s="138">
        <f>SUM(C16:C24)</f>
        <v>26</v>
      </c>
      <c r="D25" s="139">
        <f>C25/$C$25</f>
        <v>1</v>
      </c>
      <c r="E25" s="140">
        <f>G25/C25</f>
        <v>56538.461538461539</v>
      </c>
      <c r="F25" s="4"/>
      <c r="G25" s="141">
        <f>SUM(G16:G24)</f>
        <v>1470000</v>
      </c>
    </row>
    <row r="27" spans="2:7">
      <c r="B27" s="38" t="s">
        <v>95</v>
      </c>
      <c r="C27" s="137" t="s">
        <v>91</v>
      </c>
      <c r="D27" s="135" t="s">
        <v>92</v>
      </c>
      <c r="E27" s="137" t="s">
        <v>93</v>
      </c>
      <c r="F27" s="15"/>
      <c r="G27" s="137" t="s">
        <v>100</v>
      </c>
    </row>
    <row r="28" spans="2:7" ht="15" customHeight="1">
      <c r="B28" s="89" t="s">
        <v>85</v>
      </c>
      <c r="C28" s="142">
        <f>D28*$C$25</f>
        <v>7.8</v>
      </c>
      <c r="D28" s="222">
        <v>0.3</v>
      </c>
      <c r="E28" s="223">
        <v>20000</v>
      </c>
      <c r="F28" s="15"/>
      <c r="G28" s="143">
        <f>C28*E28</f>
        <v>156000</v>
      </c>
    </row>
    <row r="29" spans="2:7">
      <c r="B29" s="136" t="s">
        <v>10</v>
      </c>
      <c r="C29" s="138">
        <f>SUM(C28:C28)</f>
        <v>7.8</v>
      </c>
      <c r="D29" s="139">
        <f>C29/$C$25</f>
        <v>0.3</v>
      </c>
      <c r="E29" s="140">
        <f>SUM(E28:E28)</f>
        <v>20000</v>
      </c>
      <c r="F29" s="4"/>
      <c r="G29" s="141">
        <f>SUM(G28:G28)</f>
        <v>156000</v>
      </c>
    </row>
    <row r="31" spans="2:7">
      <c r="B31" s="38" t="s">
        <v>94</v>
      </c>
      <c r="C31" s="137" t="s">
        <v>91</v>
      </c>
      <c r="D31" s="135"/>
      <c r="E31" s="137" t="s">
        <v>98</v>
      </c>
      <c r="F31" s="15"/>
      <c r="G31" s="137" t="s">
        <v>99</v>
      </c>
    </row>
    <row r="32" spans="2:7">
      <c r="B32" s="136" t="s">
        <v>96</v>
      </c>
      <c r="C32" s="138">
        <f>C28</f>
        <v>7.8</v>
      </c>
      <c r="D32" s="139"/>
      <c r="E32" s="140">
        <f>E25-E29</f>
        <v>36538.461538461539</v>
      </c>
      <c r="F32" s="4"/>
      <c r="G32" s="141">
        <f>C32*E32</f>
        <v>285000</v>
      </c>
    </row>
  </sheetData>
  <sheetProtection algorithmName="SHA-512" hashValue="Lo7sTkT8koYDXFc/7Eo7D8jLmSaDpQgLvsuoZ/Sm/NBbnpHmFxmmDTe5EKjcZJkdFZwkTAQa+R2y1SkLaA/iKw==" saltValue="9WGbR4QQIULwE99oeZvmiw==" spinCount="100000" sheet="1" formatCells="0" formatColumns="0" formatRows="0" insertColumns="0" insertRows="0" insertHyperlinks="0" deleteColumns="0" deleteRows="0" sort="0" autoFilter="0" pivotTables="0"/>
  <hyperlinks>
    <hyperlink ref="B8" r:id="rId1" location="artikel_Werkwijze_Vereveningsfonds_voor_Sociale_Woningbouw" display="-  Gemeente Bergeijk - Vereveningsfonds voor sociale woningbouw" xr:uid="{62A44059-A32C-4599-A9D3-E3D6A201CB67}"/>
    <hyperlink ref="B9" r:id="rId2" display="-  Gemeente Kaag en Braassem - Programma vereveningsfondsen 2025" xr:uid="{CF99B3C2-56B5-4B30-B3A4-33D4FED991E7}"/>
    <hyperlink ref="B10" r:id="rId3" xr:uid="{BB21CFDA-0C32-471B-BCF7-43931AA8CFEE}"/>
  </hyperlinks>
  <pageMargins left="0.7" right="0.7" top="0.75" bottom="0.75" header="0.3" footer="0.3"/>
  <pageSetup paperSize="9" scale="28" orientation="portrait" horizontalDpi="300" verticalDpi="300"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A3FF2-5F39-4FAB-A29E-08A2B93CDF48}">
  <sheetPr codeName="Blad4">
    <tabColor theme="5" tint="0.79998168889431442"/>
  </sheetPr>
  <dimension ref="B2:AJ39"/>
  <sheetViews>
    <sheetView workbookViewId="0">
      <selection activeCell="AB21" sqref="AB21"/>
    </sheetView>
    <sheetView workbookViewId="1"/>
  </sheetViews>
  <sheetFormatPr defaultColWidth="9.36328125" defaultRowHeight="14.5" outlineLevelCol="1"/>
  <cols>
    <col min="1" max="1" width="9.36328125" style="2"/>
    <col min="2" max="2" width="42.6328125" style="2" customWidth="1"/>
    <col min="3" max="3" width="13.6328125" style="2" bestFit="1" customWidth="1"/>
    <col min="4" max="4" width="8.6328125" style="2" customWidth="1"/>
    <col min="5" max="5" width="21.36328125" style="2" customWidth="1"/>
    <col min="6" max="6" width="6.6328125" style="2" bestFit="1" customWidth="1"/>
    <col min="7" max="7" width="24.54296875" style="2" customWidth="1"/>
    <col min="8" max="8" width="19" style="2" customWidth="1"/>
    <col min="9" max="9" width="43.6328125" style="2" hidden="1" customWidth="1" outlineLevel="1"/>
    <col min="10" max="10" width="17.6328125" style="2" hidden="1" customWidth="1" outlineLevel="1"/>
    <col min="11" max="11" width="4" style="2" hidden="1" customWidth="1" outlineLevel="1"/>
    <col min="12" max="12" width="20.36328125" style="2" hidden="1" customWidth="1" outlineLevel="1"/>
    <col min="13" max="13" width="59.36328125" style="2" hidden="1" customWidth="1" outlineLevel="1"/>
    <col min="14" max="25" width="20.36328125" style="2" hidden="1" customWidth="1" outlineLevel="1"/>
    <col min="26" max="26" width="25.6328125" style="2" customWidth="1" collapsed="1"/>
    <col min="27" max="27" width="15" style="2" customWidth="1"/>
    <col min="28" max="28" width="19.54296875" style="2" customWidth="1"/>
    <col min="29" max="29" width="4.453125" style="2" customWidth="1"/>
    <col min="30" max="30" width="13" style="2" customWidth="1"/>
    <col min="31" max="32" width="5" style="2" customWidth="1"/>
    <col min="33" max="35" width="9.36328125" style="2" hidden="1" customWidth="1" outlineLevel="1"/>
    <col min="36" max="36" width="9.36328125" style="2" collapsed="1"/>
    <col min="37" max="16384" width="9.36328125" style="2"/>
  </cols>
  <sheetData>
    <row r="2" spans="2:26" ht="15.65" customHeight="1"/>
    <row r="3" spans="2:26" ht="18.5">
      <c r="B3" s="74" t="e">
        <f>CONCATENATE("Hulpblad Gemeente ",'1. tm 3. Plankosten'!#REF!)</f>
        <v>#REF!</v>
      </c>
      <c r="C3" s="75"/>
      <c r="D3" s="75"/>
      <c r="E3" s="75"/>
      <c r="F3" s="76"/>
      <c r="G3" s="76"/>
    </row>
    <row r="4" spans="2:26" ht="7.5" customHeight="1">
      <c r="B4" s="3"/>
      <c r="C4" s="3"/>
      <c r="D4" s="3"/>
      <c r="E4" s="3"/>
    </row>
    <row r="5" spans="2:26" s="23" customFormat="1" ht="15.5">
      <c r="B5" s="78" t="s">
        <v>97</v>
      </c>
      <c r="C5" s="132"/>
      <c r="D5" s="132"/>
      <c r="E5" s="132"/>
      <c r="F5" s="132"/>
      <c r="G5" s="132"/>
      <c r="I5" s="51" t="s">
        <v>34</v>
      </c>
      <c r="J5" s="52" t="s">
        <v>35</v>
      </c>
      <c r="L5" s="6" t="s">
        <v>76</v>
      </c>
      <c r="M5" s="7" t="s">
        <v>1</v>
      </c>
      <c r="Z5" s="2"/>
    </row>
    <row r="6" spans="2:26">
      <c r="B6" s="15"/>
      <c r="C6" s="15"/>
      <c r="D6" s="15"/>
      <c r="E6" s="15"/>
      <c r="F6" s="15"/>
      <c r="G6" s="15"/>
      <c r="I6" s="53" t="s">
        <v>30</v>
      </c>
      <c r="J6" s="54">
        <v>151</v>
      </c>
      <c r="L6" s="6" t="s">
        <v>77</v>
      </c>
      <c r="M6" s="66" t="s">
        <v>63</v>
      </c>
    </row>
    <row r="7" spans="2:26">
      <c r="B7" s="180"/>
      <c r="C7" s="172"/>
      <c r="D7" s="172"/>
      <c r="E7" s="172"/>
      <c r="F7" s="172"/>
      <c r="G7" s="173"/>
      <c r="I7" s="53"/>
      <c r="J7" s="54"/>
      <c r="L7" s="6"/>
      <c r="M7" s="179"/>
    </row>
    <row r="8" spans="2:26">
      <c r="B8" s="175"/>
      <c r="C8" s="176"/>
      <c r="D8" s="176"/>
      <c r="E8" s="176"/>
      <c r="F8" s="176"/>
      <c r="G8" s="177"/>
      <c r="I8" s="53"/>
      <c r="J8" s="54"/>
      <c r="L8" s="6"/>
      <c r="M8" s="179"/>
    </row>
    <row r="9" spans="2:26">
      <c r="B9" s="15"/>
      <c r="C9" s="15"/>
      <c r="D9" s="15"/>
      <c r="E9" s="15"/>
      <c r="F9" s="15"/>
      <c r="G9" s="15"/>
      <c r="I9" s="53"/>
      <c r="J9" s="54"/>
      <c r="L9" s="6"/>
      <c r="M9" s="179"/>
    </row>
    <row r="10" spans="2:26">
      <c r="B10" s="15" t="s">
        <v>123</v>
      </c>
      <c r="C10" s="15"/>
      <c r="D10" s="15"/>
      <c r="E10" s="15"/>
      <c r="F10" s="15"/>
      <c r="G10" s="15"/>
      <c r="I10" s="53"/>
      <c r="J10" s="54"/>
      <c r="L10" s="6"/>
      <c r="M10" s="179"/>
    </row>
    <row r="11" spans="2:26">
      <c r="B11" s="15"/>
      <c r="C11" s="15"/>
      <c r="D11" s="15"/>
      <c r="E11" s="15"/>
      <c r="F11" s="15"/>
      <c r="G11" s="15"/>
      <c r="I11" s="53"/>
      <c r="J11" s="54"/>
      <c r="L11" s="6"/>
      <c r="M11" s="179"/>
    </row>
    <row r="12" spans="2:26">
      <c r="B12" s="38" t="s">
        <v>101</v>
      </c>
      <c r="C12" s="137" t="s">
        <v>102</v>
      </c>
      <c r="D12" s="135" t="s">
        <v>92</v>
      </c>
      <c r="E12" s="137" t="s">
        <v>103</v>
      </c>
      <c r="F12" s="15"/>
      <c r="G12" s="137" t="s">
        <v>104</v>
      </c>
      <c r="I12" s="53" t="s">
        <v>31</v>
      </c>
      <c r="J12" s="54">
        <v>132</v>
      </c>
      <c r="L12" s="1"/>
      <c r="M12" s="67" t="s">
        <v>64</v>
      </c>
    </row>
    <row r="13" spans="2:26" ht="15" customHeight="1">
      <c r="B13" s="220" t="s">
        <v>85</v>
      </c>
      <c r="C13" s="221">
        <v>6</v>
      </c>
      <c r="D13" s="222">
        <f t="shared" ref="D13:D21" si="0">C13/$C$22</f>
        <v>0.1875</v>
      </c>
      <c r="E13" s="225">
        <v>0.5</v>
      </c>
      <c r="F13" s="15"/>
      <c r="G13" s="145">
        <f>C13*E13</f>
        <v>3</v>
      </c>
      <c r="I13" s="53" t="s">
        <v>36</v>
      </c>
      <c r="J13" s="54">
        <v>151</v>
      </c>
      <c r="M13" s="68" t="s">
        <v>65</v>
      </c>
    </row>
    <row r="14" spans="2:26" ht="15" customHeight="1">
      <c r="B14" s="169" t="s">
        <v>86</v>
      </c>
      <c r="C14" s="221">
        <v>2</v>
      </c>
      <c r="D14" s="222">
        <f t="shared" si="0"/>
        <v>6.25E-2</v>
      </c>
      <c r="E14" s="225">
        <v>0.8</v>
      </c>
      <c r="F14" s="15"/>
      <c r="G14" s="145">
        <f>C14*E14</f>
        <v>1.6</v>
      </c>
      <c r="I14" s="53" t="s">
        <v>33</v>
      </c>
      <c r="J14" s="55">
        <v>151</v>
      </c>
    </row>
    <row r="15" spans="2:26">
      <c r="B15" s="169" t="s">
        <v>87</v>
      </c>
      <c r="C15" s="221">
        <v>4</v>
      </c>
      <c r="D15" s="222">
        <f t="shared" si="0"/>
        <v>0.125</v>
      </c>
      <c r="E15" s="225">
        <v>1</v>
      </c>
      <c r="F15" s="15"/>
      <c r="G15" s="145">
        <f t="shared" ref="G15:G21" si="1">C15*E15</f>
        <v>4</v>
      </c>
      <c r="I15" s="56" t="s">
        <v>32</v>
      </c>
      <c r="J15" s="57">
        <v>119</v>
      </c>
    </row>
    <row r="16" spans="2:26">
      <c r="B16" s="169" t="s">
        <v>88</v>
      </c>
      <c r="C16" s="221">
        <v>10</v>
      </c>
      <c r="D16" s="222">
        <f t="shared" si="0"/>
        <v>0.3125</v>
      </c>
      <c r="E16" s="225">
        <v>1.5</v>
      </c>
      <c r="F16" s="15"/>
      <c r="G16" s="145">
        <f t="shared" si="1"/>
        <v>15</v>
      </c>
      <c r="I16" s="53" t="s">
        <v>37</v>
      </c>
      <c r="J16" s="54">
        <v>151</v>
      </c>
    </row>
    <row r="17" spans="2:19">
      <c r="B17" s="169" t="s">
        <v>89</v>
      </c>
      <c r="C17" s="221">
        <v>10</v>
      </c>
      <c r="D17" s="222">
        <f t="shared" si="0"/>
        <v>0.3125</v>
      </c>
      <c r="E17" s="225">
        <v>2</v>
      </c>
      <c r="F17" s="15"/>
      <c r="G17" s="145">
        <f t="shared" si="1"/>
        <v>20</v>
      </c>
      <c r="I17" s="53" t="s">
        <v>3</v>
      </c>
      <c r="J17" s="54">
        <v>151</v>
      </c>
    </row>
    <row r="18" spans="2:19">
      <c r="B18" s="169" t="s">
        <v>90</v>
      </c>
      <c r="C18" s="221"/>
      <c r="D18" s="222">
        <f t="shared" si="0"/>
        <v>0</v>
      </c>
      <c r="E18" s="225"/>
      <c r="F18" s="15"/>
      <c r="G18" s="145">
        <f t="shared" si="1"/>
        <v>0</v>
      </c>
      <c r="I18" s="53" t="s">
        <v>2</v>
      </c>
      <c r="J18" s="54">
        <v>171</v>
      </c>
    </row>
    <row r="19" spans="2:19">
      <c r="B19" s="169" t="s">
        <v>90</v>
      </c>
      <c r="C19" s="221"/>
      <c r="D19" s="222">
        <f t="shared" si="0"/>
        <v>0</v>
      </c>
      <c r="E19" s="225"/>
      <c r="F19" s="15"/>
      <c r="G19" s="145">
        <f t="shared" si="1"/>
        <v>0</v>
      </c>
      <c r="I19" s="53" t="s">
        <v>38</v>
      </c>
      <c r="J19" s="54">
        <v>119</v>
      </c>
    </row>
    <row r="20" spans="2:19">
      <c r="B20" s="169" t="s">
        <v>90</v>
      </c>
      <c r="C20" s="221"/>
      <c r="D20" s="222">
        <f t="shared" si="0"/>
        <v>0</v>
      </c>
      <c r="E20" s="225"/>
      <c r="F20" s="15"/>
      <c r="G20" s="145">
        <f t="shared" si="1"/>
        <v>0</v>
      </c>
      <c r="I20" s="58" t="s">
        <v>0</v>
      </c>
      <c r="J20" s="59">
        <v>151</v>
      </c>
    </row>
    <row r="21" spans="2:19">
      <c r="B21" s="169" t="s">
        <v>90</v>
      </c>
      <c r="C21" s="221"/>
      <c r="D21" s="222">
        <f t="shared" si="0"/>
        <v>0</v>
      </c>
      <c r="E21" s="225"/>
      <c r="F21" s="15"/>
      <c r="G21" s="145">
        <f t="shared" si="1"/>
        <v>0</v>
      </c>
      <c r="I21" s="133"/>
      <c r="J21" s="134"/>
    </row>
    <row r="22" spans="2:19">
      <c r="B22" s="136" t="s">
        <v>10</v>
      </c>
      <c r="C22" s="138">
        <f>SUM(C13:C21)</f>
        <v>32</v>
      </c>
      <c r="D22" s="139">
        <f>C22/$C$22</f>
        <v>1</v>
      </c>
      <c r="E22" s="147">
        <f>G22/C22</f>
        <v>1.3625</v>
      </c>
      <c r="F22" s="4"/>
      <c r="G22" s="146">
        <f>SUM(G13:G21)</f>
        <v>43.6</v>
      </c>
      <c r="R22" s="120"/>
      <c r="S22" s="120"/>
    </row>
    <row r="24" spans="2:19">
      <c r="B24" s="38" t="s">
        <v>105</v>
      </c>
      <c r="C24" s="137" t="s">
        <v>91</v>
      </c>
      <c r="D24" s="135" t="s">
        <v>92</v>
      </c>
      <c r="E24" s="137" t="s">
        <v>106</v>
      </c>
      <c r="F24" s="15"/>
      <c r="G24" s="137" t="s">
        <v>104</v>
      </c>
      <c r="I24" s="53" t="s">
        <v>31</v>
      </c>
      <c r="J24" s="54">
        <v>132</v>
      </c>
      <c r="L24" s="1"/>
      <c r="M24" s="67" t="s">
        <v>64</v>
      </c>
    </row>
    <row r="25" spans="2:19" ht="15" customHeight="1">
      <c r="B25" s="89" t="s">
        <v>105</v>
      </c>
      <c r="C25" s="142">
        <f>C22</f>
        <v>32</v>
      </c>
      <c r="D25" s="222">
        <f>C25/C22</f>
        <v>1</v>
      </c>
      <c r="E25" s="226">
        <v>1</v>
      </c>
      <c r="F25" s="15"/>
      <c r="G25" s="145">
        <f>C25*E25</f>
        <v>32</v>
      </c>
      <c r="I25" s="53" t="s">
        <v>36</v>
      </c>
      <c r="J25" s="54">
        <v>151</v>
      </c>
      <c r="M25" s="68" t="s">
        <v>65</v>
      </c>
    </row>
    <row r="26" spans="2:19">
      <c r="B26" s="136" t="s">
        <v>10</v>
      </c>
      <c r="C26" s="138">
        <f>SUM(C25:C25)</f>
        <v>32</v>
      </c>
      <c r="D26" s="139">
        <f>C26/$C$22</f>
        <v>1</v>
      </c>
      <c r="E26" s="144">
        <f>SUM(E25:E25)</f>
        <v>1</v>
      </c>
      <c r="F26" s="4"/>
      <c r="G26" s="146">
        <f>SUM(G25:G25)</f>
        <v>32</v>
      </c>
      <c r="R26" s="120"/>
      <c r="S26" s="120"/>
    </row>
    <row r="28" spans="2:19">
      <c r="B28" s="38" t="s">
        <v>107</v>
      </c>
      <c r="C28" s="137" t="s">
        <v>91</v>
      </c>
      <c r="D28" s="135"/>
      <c r="E28" s="137" t="s">
        <v>98</v>
      </c>
      <c r="F28" s="15"/>
      <c r="G28" s="137" t="s">
        <v>99</v>
      </c>
      <c r="I28" s="53" t="s">
        <v>31</v>
      </c>
      <c r="J28" s="54">
        <v>132</v>
      </c>
      <c r="L28" s="1"/>
      <c r="M28" s="67" t="s">
        <v>64</v>
      </c>
    </row>
    <row r="29" spans="2:19">
      <c r="B29" s="98" t="s">
        <v>115</v>
      </c>
      <c r="C29" s="98">
        <f>G22-G26-C30</f>
        <v>6.6000000000000014</v>
      </c>
      <c r="D29" s="98"/>
      <c r="E29" s="184">
        <v>25000</v>
      </c>
      <c r="G29" s="184">
        <f>C29*E29</f>
        <v>165000.00000000003</v>
      </c>
      <c r="I29" s="2" t="s">
        <v>36</v>
      </c>
      <c r="J29" s="2">
        <v>151</v>
      </c>
      <c r="M29" s="2" t="s">
        <v>65</v>
      </c>
      <c r="R29" s="120"/>
      <c r="S29" s="120"/>
    </row>
    <row r="30" spans="2:19">
      <c r="B30" s="93" t="s">
        <v>116</v>
      </c>
      <c r="C30" s="93">
        <v>5</v>
      </c>
      <c r="D30" s="93"/>
      <c r="E30" s="185">
        <v>7000</v>
      </c>
      <c r="G30" s="185">
        <f>C30*E30</f>
        <v>35000</v>
      </c>
      <c r="I30" s="2" t="s">
        <v>36</v>
      </c>
      <c r="J30" s="2">
        <v>151</v>
      </c>
      <c r="M30" s="2" t="s">
        <v>65</v>
      </c>
      <c r="R30" s="120"/>
      <c r="S30" s="120"/>
    </row>
    <row r="31" spans="2:19">
      <c r="B31" s="136" t="s">
        <v>121</v>
      </c>
      <c r="C31" s="182">
        <f>SUM(C29:C30)</f>
        <v>11.600000000000001</v>
      </c>
      <c r="D31" s="139"/>
      <c r="E31" s="183">
        <f>G31/C31</f>
        <v>17241.37931034483</v>
      </c>
      <c r="F31" s="4"/>
      <c r="G31" s="224">
        <f>SUM(G29:G30)</f>
        <v>200000.00000000003</v>
      </c>
      <c r="R31" s="120"/>
      <c r="S31" s="120"/>
    </row>
    <row r="32" spans="2:19">
      <c r="R32" s="120"/>
      <c r="S32" s="120"/>
    </row>
    <row r="33" spans="18:19">
      <c r="R33" s="120"/>
      <c r="S33" s="120"/>
    </row>
    <row r="34" spans="18:19">
      <c r="R34" s="120"/>
      <c r="S34" s="120"/>
    </row>
    <row r="35" spans="18:19">
      <c r="R35" s="120"/>
      <c r="S35" s="120"/>
    </row>
    <row r="36" spans="18:19">
      <c r="R36" s="120"/>
      <c r="S36" s="120"/>
    </row>
    <row r="37" spans="18:19">
      <c r="R37" s="120"/>
      <c r="S37" s="120"/>
    </row>
    <row r="38" spans="18:19">
      <c r="R38" s="120"/>
      <c r="S38" s="120"/>
    </row>
    <row r="39" spans="18:19">
      <c r="R39" s="120"/>
      <c r="S39" s="120"/>
    </row>
  </sheetData>
  <sheetProtection algorithmName="SHA-512" hashValue="8rpi6e+bM7/Rgyq7w23OPt4iGOOkn4uTWib4jkjQooLP5kKcS0tB+lV75jEhzKuThvVpnaTs5cfw+wIgiuScIA==" saltValue="2Egu+5DzC9ZBxZHFDIu4CA==" spinCount="100000" sheet="1" objects="1" scenarios="1"/>
  <pageMargins left="0.7" right="0.7" top="0.75" bottom="0.75" header="0.3" footer="0.3"/>
  <pageSetup paperSize="9" scale="28" orientation="portrait" horizontalDpi="300" verticalDpi="300"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B0EE-9082-4A31-B6EC-6891C1A8898C}">
  <sheetPr codeName="Blad6">
    <tabColor theme="6" tint="0.59999389629810485"/>
    <pageSetUpPr fitToPage="1"/>
  </sheetPr>
  <dimension ref="A2:AQ85"/>
  <sheetViews>
    <sheetView topLeftCell="A28" zoomScale="70" zoomScaleNormal="70" workbookViewId="0">
      <selection activeCell="H7" sqref="H7:J28"/>
    </sheetView>
    <sheetView topLeftCell="A12" workbookViewId="1">
      <selection activeCell="B44" sqref="B44"/>
    </sheetView>
  </sheetViews>
  <sheetFormatPr defaultColWidth="9.36328125" defaultRowHeight="14.5" outlineLevelCol="1"/>
  <cols>
    <col min="1" max="1" width="5.453125" style="2" customWidth="1"/>
    <col min="2" max="2" width="79.6328125" style="2" customWidth="1"/>
    <col min="3" max="3" width="3.36328125" style="2" customWidth="1"/>
    <col min="4" max="4" width="6.36328125" style="2" customWidth="1"/>
    <col min="5" max="5" width="6.6328125" style="2" bestFit="1" customWidth="1"/>
    <col min="6" max="6" width="60.6328125" style="2" customWidth="1"/>
    <col min="7" max="7" width="3.36328125" style="2" customWidth="1"/>
    <col min="8" max="8" width="24.6328125" style="2" customWidth="1"/>
    <col min="9" max="9" width="2.453125" style="2" customWidth="1"/>
    <col min="10" max="10" width="23.453125" style="2" customWidth="1"/>
    <col min="11" max="11" width="5.6328125" style="2" customWidth="1"/>
    <col min="12" max="12" width="19" style="2" customWidth="1"/>
    <col min="13" max="13" width="43.6328125" style="2" hidden="1" customWidth="1" outlineLevel="1"/>
    <col min="14" max="14" width="17.6328125" style="2" hidden="1" customWidth="1" outlineLevel="1"/>
    <col min="15" max="15" width="4" style="2" hidden="1" customWidth="1" outlineLevel="1"/>
    <col min="16" max="16" width="20.36328125" style="2" hidden="1" customWidth="1" outlineLevel="1"/>
    <col min="17" max="17" width="59.36328125" style="2" hidden="1" customWidth="1" outlineLevel="1"/>
    <col min="18" max="29" width="20.36328125" style="2" hidden="1" customWidth="1" outlineLevel="1"/>
    <col min="30" max="30" width="25.6328125" style="2" customWidth="1" collapsed="1"/>
    <col min="31" max="31" width="15" style="2" customWidth="1"/>
    <col min="32" max="32" width="19.54296875" style="2" customWidth="1"/>
    <col min="33" max="33" width="4.453125" style="2" customWidth="1"/>
    <col min="34" max="34" width="13" style="2" customWidth="1"/>
    <col min="35" max="35" width="5" style="2" customWidth="1"/>
    <col min="36" max="16384" width="9.36328125" style="2"/>
  </cols>
  <sheetData>
    <row r="2" spans="2:17" ht="15" customHeight="1">
      <c r="B2" s="188"/>
    </row>
    <row r="3" spans="2:17" ht="18.5">
      <c r="B3" s="254" t="str">
        <f>CONCATENATE("Kostenverhaal Gemeente ",F8)</f>
        <v>Kostenverhaal Gemeente …</v>
      </c>
      <c r="C3" s="255"/>
      <c r="D3" s="255"/>
      <c r="E3" s="256"/>
      <c r="F3" s="256"/>
      <c r="G3" s="256"/>
      <c r="H3" s="256"/>
      <c r="I3" s="256"/>
      <c r="J3" s="257"/>
    </row>
    <row r="4" spans="2:17" ht="18.5">
      <c r="B4" s="240" t="str">
        <f>CONCATENATE("Anterieure overeenkomst ",$F$9)</f>
        <v>Anterieure overeenkomst …</v>
      </c>
      <c r="C4" s="243"/>
      <c r="D4" s="243"/>
      <c r="E4" s="236"/>
      <c r="F4" s="236"/>
      <c r="G4" s="236"/>
      <c r="H4" s="236"/>
      <c r="I4" s="236"/>
      <c r="J4" s="237"/>
    </row>
    <row r="5" spans="2:17" ht="7.5" customHeight="1">
      <c r="B5" s="3"/>
      <c r="C5" s="3"/>
      <c r="D5" s="3"/>
    </row>
    <row r="6" spans="2:17" s="23" customFormat="1" ht="15.5">
      <c r="B6" s="78" t="s">
        <v>124</v>
      </c>
      <c r="C6" s="132"/>
      <c r="D6" s="79"/>
      <c r="F6" s="80"/>
      <c r="H6" s="81"/>
      <c r="I6" s="206"/>
      <c r="J6" s="82"/>
      <c r="K6" s="2"/>
      <c r="L6" s="2"/>
      <c r="M6" s="51" t="s">
        <v>34</v>
      </c>
      <c r="N6" s="52" t="s">
        <v>35</v>
      </c>
      <c r="P6" s="6" t="s">
        <v>76</v>
      </c>
      <c r="Q6" s="7" t="s">
        <v>1</v>
      </c>
    </row>
    <row r="7" spans="2:17">
      <c r="B7" s="38" t="s">
        <v>28</v>
      </c>
      <c r="C7" s="109"/>
      <c r="D7" s="39"/>
      <c r="E7" s="15"/>
      <c r="F7" s="40"/>
      <c r="H7" s="283" t="s">
        <v>139</v>
      </c>
      <c r="I7" s="284"/>
      <c r="J7" s="285"/>
      <c r="M7" s="53" t="s">
        <v>31</v>
      </c>
      <c r="N7" s="54">
        <v>132</v>
      </c>
      <c r="P7" s="1"/>
      <c r="Q7" s="66" t="s">
        <v>63</v>
      </c>
    </row>
    <row r="8" spans="2:17" ht="15" customHeight="1">
      <c r="B8" s="298" t="s">
        <v>11</v>
      </c>
      <c r="C8" s="299"/>
      <c r="D8" s="87"/>
      <c r="E8" s="15"/>
      <c r="F8" s="194" t="str">
        <f>Start!F8</f>
        <v>…</v>
      </c>
      <c r="H8" s="286"/>
      <c r="I8" s="287"/>
      <c r="J8" s="288"/>
      <c r="K8" s="28"/>
      <c r="M8" s="53" t="s">
        <v>36</v>
      </c>
      <c r="N8" s="54">
        <v>151</v>
      </c>
      <c r="Q8" s="67" t="s">
        <v>64</v>
      </c>
    </row>
    <row r="9" spans="2:17">
      <c r="B9" s="292" t="s">
        <v>9</v>
      </c>
      <c r="C9" s="293"/>
      <c r="D9" s="87"/>
      <c r="E9" s="15"/>
      <c r="F9" s="194" t="str">
        <f>Start!F9</f>
        <v>…</v>
      </c>
      <c r="H9" s="286"/>
      <c r="I9" s="287"/>
      <c r="J9" s="288"/>
      <c r="K9" s="28"/>
      <c r="M9" s="53" t="s">
        <v>37</v>
      </c>
      <c r="N9" s="54">
        <v>151</v>
      </c>
    </row>
    <row r="10" spans="2:17" ht="15" customHeight="1">
      <c r="B10" s="292" t="s">
        <v>26</v>
      </c>
      <c r="C10" s="293"/>
      <c r="D10" s="87"/>
      <c r="E10" s="15"/>
      <c r="F10" s="194" t="str">
        <f>Start!F10</f>
        <v>…</v>
      </c>
      <c r="H10" s="286"/>
      <c r="I10" s="287"/>
      <c r="J10" s="288"/>
      <c r="K10" s="28"/>
      <c r="M10" s="53" t="s">
        <v>33</v>
      </c>
      <c r="N10" s="55">
        <v>151</v>
      </c>
      <c r="Q10" s="68" t="s">
        <v>65</v>
      </c>
    </row>
    <row r="11" spans="2:17">
      <c r="B11" s="292" t="s">
        <v>27</v>
      </c>
      <c r="C11" s="293"/>
      <c r="D11" s="87"/>
      <c r="E11" s="15"/>
      <c r="F11" s="194" t="str">
        <f>Start!F11</f>
        <v>...</v>
      </c>
      <c r="H11" s="286"/>
      <c r="I11" s="287"/>
      <c r="J11" s="288"/>
      <c r="K11" s="28"/>
      <c r="M11" s="56" t="s">
        <v>32</v>
      </c>
      <c r="N11" s="57">
        <v>119</v>
      </c>
    </row>
    <row r="12" spans="2:17">
      <c r="B12" s="292" t="s">
        <v>43</v>
      </c>
      <c r="C12" s="293"/>
      <c r="D12" s="87"/>
      <c r="E12" s="15"/>
      <c r="F12" s="194" t="str">
        <f>Start!F12</f>
        <v>…</v>
      </c>
      <c r="H12" s="286"/>
      <c r="I12" s="287"/>
      <c r="J12" s="288"/>
      <c r="K12" s="28"/>
      <c r="M12" s="53" t="s">
        <v>3</v>
      </c>
      <c r="N12" s="54">
        <v>151</v>
      </c>
    </row>
    <row r="13" spans="2:17">
      <c r="B13" s="292" t="s">
        <v>7</v>
      </c>
      <c r="C13" s="293"/>
      <c r="D13" s="87"/>
      <c r="E13" s="15"/>
      <c r="F13" s="258">
        <f>Start!F13</f>
        <v>45658</v>
      </c>
      <c r="H13" s="286"/>
      <c r="I13" s="287"/>
      <c r="J13" s="288"/>
      <c r="K13" s="28"/>
      <c r="M13" s="53" t="s">
        <v>2</v>
      </c>
      <c r="N13" s="54">
        <v>171</v>
      </c>
    </row>
    <row r="14" spans="2:17">
      <c r="B14" s="227" t="s">
        <v>6</v>
      </c>
      <c r="C14" s="228"/>
      <c r="D14" s="87"/>
      <c r="E14" s="15"/>
      <c r="F14" s="258" t="str">
        <f>Start!F14</f>
        <v>…</v>
      </c>
      <c r="H14" s="286"/>
      <c r="I14" s="287"/>
      <c r="J14" s="288"/>
      <c r="K14" s="28"/>
      <c r="M14" s="53"/>
      <c r="N14" s="54"/>
    </row>
    <row r="15" spans="2:17">
      <c r="B15" s="292" t="s">
        <v>145</v>
      </c>
      <c r="C15" s="293"/>
      <c r="D15" s="87"/>
      <c r="E15" s="15"/>
      <c r="F15" s="258" t="str">
        <f>Start!F15</f>
        <v>…</v>
      </c>
      <c r="H15" s="286"/>
      <c r="I15" s="287"/>
      <c r="J15" s="288"/>
      <c r="K15" s="28"/>
      <c r="M15" s="53"/>
      <c r="N15" s="54"/>
    </row>
    <row r="16" spans="2:17">
      <c r="B16" s="292" t="s">
        <v>44</v>
      </c>
      <c r="C16" s="293"/>
      <c r="D16" s="87"/>
      <c r="E16" s="15"/>
      <c r="F16" s="259" t="str">
        <f>Start!F16</f>
        <v>…</v>
      </c>
      <c r="H16" s="286"/>
      <c r="I16" s="287"/>
      <c r="J16" s="288"/>
      <c r="K16" s="28"/>
      <c r="M16" s="53" t="s">
        <v>38</v>
      </c>
      <c r="N16" s="54">
        <v>119</v>
      </c>
    </row>
    <row r="17" spans="1:43">
      <c r="B17" s="300" t="s">
        <v>25</v>
      </c>
      <c r="C17" s="301"/>
      <c r="D17" s="87"/>
      <c r="E17" s="15"/>
      <c r="F17" s="197" t="str">
        <f>Start!F17</f>
        <v>…</v>
      </c>
      <c r="H17" s="286"/>
      <c r="I17" s="287"/>
      <c r="J17" s="288"/>
      <c r="K17" s="28"/>
      <c r="M17" s="58" t="s">
        <v>0</v>
      </c>
      <c r="N17" s="59">
        <v>151</v>
      </c>
    </row>
    <row r="18" spans="1:43">
      <c r="B18" s="86" t="s">
        <v>40</v>
      </c>
      <c r="C18" s="302">
        <v>0.75</v>
      </c>
      <c r="D18" s="303"/>
      <c r="E18" s="15"/>
      <c r="F18" s="72">
        <f>IF($F$17="…",0,$F$17*C18)</f>
        <v>0</v>
      </c>
      <c r="H18" s="286"/>
      <c r="I18" s="287"/>
      <c r="J18" s="288"/>
      <c r="K18" s="28"/>
    </row>
    <row r="19" spans="1:43">
      <c r="B19" s="86" t="s">
        <v>41</v>
      </c>
      <c r="C19" s="294">
        <v>0.25</v>
      </c>
      <c r="D19" s="295"/>
      <c r="E19" s="15"/>
      <c r="F19" s="72">
        <f>IF($F$17="…",0,$F$17*C19)</f>
        <v>0</v>
      </c>
      <c r="H19" s="286"/>
      <c r="I19" s="287"/>
      <c r="J19" s="288"/>
      <c r="K19" s="28"/>
    </row>
    <row r="20" spans="1:43">
      <c r="B20" s="65" t="s">
        <v>42</v>
      </c>
      <c r="C20" s="296">
        <f>100%-C18-C19</f>
        <v>0</v>
      </c>
      <c r="D20" s="297"/>
      <c r="E20" s="15"/>
      <c r="F20" s="197">
        <f>IF($F$17="…",0,$F$17*C20)</f>
        <v>0</v>
      </c>
      <c r="H20" s="286"/>
      <c r="I20" s="287"/>
      <c r="J20" s="288"/>
      <c r="K20" s="28"/>
    </row>
    <row r="21" spans="1:43">
      <c r="F21" s="69"/>
      <c r="H21" s="286"/>
      <c r="I21" s="287"/>
      <c r="J21" s="288"/>
      <c r="K21" s="28"/>
    </row>
    <row r="22" spans="1:43">
      <c r="B22" s="24" t="s">
        <v>24</v>
      </c>
      <c r="C22" s="105"/>
      <c r="D22" s="25"/>
      <c r="F22" s="70"/>
      <c r="H22" s="286"/>
      <c r="I22" s="287"/>
      <c r="J22" s="288"/>
      <c r="K22" s="28"/>
    </row>
    <row r="23" spans="1:43">
      <c r="B23" s="62" t="s">
        <v>46</v>
      </c>
      <c r="C23" s="106"/>
      <c r="D23" s="20"/>
      <c r="F23" s="198">
        <f>Start!F23</f>
        <v>0</v>
      </c>
      <c r="H23" s="286"/>
      <c r="I23" s="287"/>
      <c r="J23" s="288"/>
      <c r="K23" s="28"/>
      <c r="V23" s="120"/>
      <c r="W23" s="120"/>
    </row>
    <row r="24" spans="1:43">
      <c r="B24" s="63" t="s">
        <v>45</v>
      </c>
      <c r="C24" s="107"/>
      <c r="D24" s="16"/>
      <c r="F24" s="199">
        <f>Start!F24</f>
        <v>0</v>
      </c>
      <c r="H24" s="286"/>
      <c r="I24" s="287"/>
      <c r="J24" s="288"/>
      <c r="K24" s="28"/>
      <c r="V24" s="120"/>
      <c r="W24" s="120"/>
    </row>
    <row r="25" spans="1:43">
      <c r="B25" s="63" t="s">
        <v>117</v>
      </c>
      <c r="C25" s="107"/>
      <c r="D25" s="16"/>
      <c r="F25" s="200">
        <f>Start!F25</f>
        <v>0</v>
      </c>
      <c r="H25" s="286"/>
      <c r="I25" s="287"/>
      <c r="J25" s="288"/>
      <c r="K25" s="28"/>
      <c r="V25" s="120"/>
      <c r="W25" s="120"/>
    </row>
    <row r="26" spans="1:43">
      <c r="B26" s="64" t="s">
        <v>118</v>
      </c>
      <c r="C26" s="108"/>
      <c r="D26" s="17"/>
      <c r="F26" s="201">
        <f>Start!F26</f>
        <v>0</v>
      </c>
      <c r="H26" s="286"/>
      <c r="I26" s="287"/>
      <c r="J26" s="288"/>
      <c r="K26" s="28"/>
      <c r="V26" s="120"/>
      <c r="W26" s="120"/>
    </row>
    <row r="27" spans="1:43" ht="6" customHeight="1">
      <c r="B27" s="1"/>
      <c r="C27" s="1"/>
      <c r="D27" s="1"/>
      <c r="E27" s="1"/>
      <c r="F27" s="69"/>
      <c r="G27" s="1"/>
      <c r="H27" s="286"/>
      <c r="I27" s="287"/>
      <c r="J27" s="288"/>
      <c r="K27" s="28"/>
      <c r="V27" s="120"/>
      <c r="W27" s="120"/>
    </row>
    <row r="28" spans="1:43">
      <c r="B28" s="60" t="s">
        <v>39</v>
      </c>
      <c r="C28" s="110"/>
      <c r="D28" s="61"/>
      <c r="E28" s="4"/>
      <c r="F28" s="202">
        <f>Start!F28</f>
        <v>0</v>
      </c>
      <c r="H28" s="289"/>
      <c r="I28" s="290"/>
      <c r="J28" s="291"/>
      <c r="K28" s="28"/>
      <c r="V28" s="120"/>
      <c r="W28" s="120"/>
    </row>
    <row r="29" spans="1:43">
      <c r="B29" s="8"/>
      <c r="C29" s="8"/>
      <c r="D29" s="8"/>
      <c r="V29" s="120"/>
      <c r="W29" s="120"/>
    </row>
    <row r="30" spans="1:43" s="23" customFormat="1" ht="15.5">
      <c r="A30" s="2"/>
      <c r="B30" s="83" t="s">
        <v>135</v>
      </c>
      <c r="C30" s="116"/>
      <c r="D30" s="84"/>
      <c r="F30" s="85"/>
      <c r="H30" s="85"/>
      <c r="J30" s="85"/>
      <c r="P30" s="29"/>
      <c r="Q30" s="29"/>
      <c r="R30" s="29"/>
      <c r="S30" s="29"/>
      <c r="T30" s="29"/>
      <c r="U30" s="29"/>
      <c r="V30" s="122"/>
      <c r="W30" s="122"/>
      <c r="X30" s="29"/>
      <c r="Y30" s="29"/>
      <c r="Z30" s="29"/>
      <c r="AA30" s="29"/>
      <c r="AB30" s="29"/>
      <c r="AC30" s="29"/>
      <c r="AD30" s="29"/>
      <c r="AE30" s="29"/>
      <c r="AF30" s="29"/>
      <c r="AG30" s="29"/>
      <c r="AH30" s="29"/>
      <c r="AI30" s="29"/>
      <c r="AJ30" s="29"/>
      <c r="AK30" s="29"/>
      <c r="AL30" s="29"/>
      <c r="AM30" s="29"/>
      <c r="AN30" s="29"/>
      <c r="AO30" s="29"/>
      <c r="AP30" s="29"/>
      <c r="AQ30" s="29"/>
    </row>
    <row r="31" spans="1:43">
      <c r="B31" s="34" t="s">
        <v>186</v>
      </c>
      <c r="C31" s="117"/>
      <c r="D31" s="35"/>
      <c r="F31" s="9" t="s">
        <v>10</v>
      </c>
      <c r="H31" s="9" t="s">
        <v>5</v>
      </c>
      <c r="J31" s="9" t="s">
        <v>6</v>
      </c>
      <c r="K31" s="5"/>
      <c r="M31" s="203"/>
      <c r="N31" s="203"/>
      <c r="P31" s="12"/>
      <c r="Q31" s="4"/>
      <c r="R31" s="4"/>
      <c r="S31" s="4"/>
      <c r="T31" s="4"/>
      <c r="U31" s="4"/>
      <c r="V31" s="121"/>
      <c r="W31" s="121"/>
      <c r="X31" s="4"/>
      <c r="Y31" s="4"/>
      <c r="Z31" s="4"/>
      <c r="AA31" s="4"/>
      <c r="AB31" s="4"/>
      <c r="AC31" s="4"/>
      <c r="AD31" s="4"/>
      <c r="AE31" s="4"/>
      <c r="AF31" s="4"/>
      <c r="AG31" s="4"/>
      <c r="AH31" s="4"/>
      <c r="AI31" s="4"/>
      <c r="AJ31" s="4"/>
      <c r="AK31" s="4"/>
      <c r="AL31" s="4"/>
      <c r="AM31" s="4"/>
      <c r="AN31" s="4"/>
      <c r="AO31" s="4"/>
      <c r="AP31" s="4"/>
      <c r="AQ31" s="4"/>
    </row>
    <row r="32" spans="1:43">
      <c r="B32" s="62" t="str">
        <f>'1. tm 3. Plankosten'!B23</f>
        <v>1.1 Opstellen en vaststellen Gedetailleerd omgevingsplan</v>
      </c>
      <c r="C32" s="106"/>
      <c r="D32" s="20"/>
      <c r="E32" s="12"/>
      <c r="F32" s="88">
        <f>'1. tm 3. Plankosten'!F23</f>
        <v>0</v>
      </c>
      <c r="H32" s="88">
        <f>'1. tm 3. Plankosten'!H23</f>
        <v>0</v>
      </c>
      <c r="I32" s="41"/>
      <c r="J32" s="88">
        <f>'1. tm 3. Plankosten'!J23</f>
        <v>0</v>
      </c>
      <c r="K32" s="12"/>
      <c r="M32" s="4"/>
      <c r="N32" s="4"/>
      <c r="O32" s="4"/>
      <c r="P32" s="4"/>
      <c r="Q32" s="4"/>
      <c r="R32" s="4"/>
      <c r="S32" s="4"/>
      <c r="T32" s="4"/>
      <c r="U32" s="4"/>
      <c r="V32" s="121"/>
      <c r="W32" s="121"/>
      <c r="X32" s="4"/>
      <c r="Y32" s="4"/>
      <c r="Z32" s="4"/>
      <c r="AA32" s="4"/>
      <c r="AB32" s="4"/>
      <c r="AC32" s="4"/>
      <c r="AD32" s="4"/>
      <c r="AE32" s="4"/>
      <c r="AF32" s="4"/>
      <c r="AG32" s="4"/>
      <c r="AH32" s="4"/>
      <c r="AI32" s="4"/>
      <c r="AJ32" s="4"/>
      <c r="AK32" s="4"/>
      <c r="AL32" s="4"/>
      <c r="AM32" s="4"/>
      <c r="AN32" s="4"/>
      <c r="AO32" s="4"/>
      <c r="AP32" s="4"/>
      <c r="AQ32" s="4"/>
    </row>
    <row r="33" spans="2:43">
      <c r="B33" s="260" t="str">
        <f>'1. tm 3. Plankosten'!B31</f>
        <v>1.2 Stedenbouwkundig plan</v>
      </c>
      <c r="C33" s="204"/>
      <c r="D33" s="205"/>
      <c r="E33" s="12"/>
      <c r="F33" s="88">
        <f>'1. tm 3. Plankosten'!F31</f>
        <v>0</v>
      </c>
      <c r="H33" s="88">
        <f>'1. tm 3. Plankosten'!H31</f>
        <v>0</v>
      </c>
      <c r="I33" s="41"/>
      <c r="J33" s="88">
        <f>'1. tm 3. Plankosten'!J31</f>
        <v>0</v>
      </c>
      <c r="K33" s="12"/>
      <c r="M33" s="4"/>
      <c r="N33" s="4"/>
      <c r="O33" s="4"/>
      <c r="P33" s="4"/>
      <c r="Q33" s="4"/>
      <c r="R33" s="4"/>
      <c r="S33" s="4"/>
      <c r="T33" s="4"/>
      <c r="U33" s="4"/>
      <c r="V33" s="121"/>
      <c r="W33" s="121"/>
      <c r="X33" s="4"/>
      <c r="Y33" s="4"/>
      <c r="Z33" s="4"/>
      <c r="AA33" s="4"/>
      <c r="AB33" s="4"/>
      <c r="AC33" s="4"/>
      <c r="AD33" s="4"/>
      <c r="AE33" s="4"/>
      <c r="AF33" s="4"/>
      <c r="AG33" s="4"/>
      <c r="AH33" s="4"/>
      <c r="AI33" s="4"/>
      <c r="AJ33" s="4"/>
      <c r="AK33" s="4"/>
      <c r="AL33" s="4"/>
      <c r="AM33" s="4"/>
      <c r="AN33" s="4"/>
      <c r="AO33" s="4"/>
      <c r="AP33" s="4"/>
      <c r="AQ33" s="4"/>
    </row>
    <row r="34" spans="2:43">
      <c r="B34" s="260" t="str">
        <f>'1. tm 3. Plankosten'!B39</f>
        <v>1.3 Beeldkwaliteitsplan</v>
      </c>
      <c r="C34" s="204"/>
      <c r="D34" s="205"/>
      <c r="E34" s="12"/>
      <c r="F34" s="88">
        <f>'1. tm 3. Plankosten'!F39</f>
        <v>0</v>
      </c>
      <c r="H34" s="88">
        <f>'1. tm 3. Plankosten'!H39</f>
        <v>0</v>
      </c>
      <c r="I34" s="41"/>
      <c r="J34" s="88">
        <f>'1. tm 3. Plankosten'!J39</f>
        <v>0</v>
      </c>
      <c r="K34" s="12"/>
      <c r="M34" s="4"/>
      <c r="N34" s="4"/>
      <c r="O34" s="4"/>
      <c r="P34" s="4"/>
      <c r="Q34" s="4"/>
      <c r="R34" s="4"/>
      <c r="S34" s="4"/>
      <c r="T34" s="4"/>
      <c r="U34" s="4"/>
      <c r="V34" s="121"/>
      <c r="W34" s="121"/>
      <c r="X34" s="4"/>
      <c r="Y34" s="4"/>
      <c r="Z34" s="4"/>
      <c r="AA34" s="4"/>
      <c r="AB34" s="4"/>
      <c r="AC34" s="4"/>
      <c r="AD34" s="4"/>
      <c r="AE34" s="4"/>
      <c r="AF34" s="4"/>
      <c r="AG34" s="4"/>
      <c r="AH34" s="4"/>
      <c r="AI34" s="4"/>
      <c r="AJ34" s="4"/>
      <c r="AK34" s="4"/>
      <c r="AL34" s="4"/>
      <c r="AM34" s="4"/>
      <c r="AN34" s="4"/>
      <c r="AO34" s="4"/>
      <c r="AP34" s="4"/>
      <c r="AQ34" s="4"/>
    </row>
    <row r="35" spans="2:43">
      <c r="B35" s="63" t="str">
        <f>'1. tm 3. Plankosten'!B49</f>
        <v>2.1 Taxatie inbrengwaarde percelen</v>
      </c>
      <c r="C35" s="107"/>
      <c r="D35" s="16"/>
      <c r="E35" s="12"/>
      <c r="F35" s="91">
        <f>'1. tm 3. Plankosten'!F49</f>
        <v>0</v>
      </c>
      <c r="H35" s="91">
        <f>'1. tm 3. Plankosten'!H49</f>
        <v>0</v>
      </c>
      <c r="I35" s="41"/>
      <c r="J35" s="91">
        <f>'1. tm 3. Plankosten'!J49</f>
        <v>0</v>
      </c>
      <c r="K35" s="12"/>
      <c r="M35" s="4"/>
      <c r="N35" s="4"/>
      <c r="O35" s="4"/>
      <c r="P35" s="4"/>
      <c r="Q35" s="4"/>
      <c r="R35" s="4"/>
      <c r="S35" s="4"/>
      <c r="T35" s="4"/>
      <c r="U35" s="4"/>
      <c r="V35" s="121"/>
      <c r="W35" s="121"/>
      <c r="X35" s="4"/>
      <c r="Y35" s="4"/>
      <c r="Z35" s="4"/>
      <c r="AA35" s="4"/>
      <c r="AB35" s="4"/>
      <c r="AC35" s="4"/>
      <c r="AD35" s="4"/>
      <c r="AE35" s="4"/>
      <c r="AF35" s="4"/>
      <c r="AG35" s="4"/>
      <c r="AH35" s="4"/>
      <c r="AI35" s="4"/>
      <c r="AJ35" s="4"/>
      <c r="AK35" s="4"/>
      <c r="AL35" s="4"/>
      <c r="AM35" s="4"/>
      <c r="AN35" s="4"/>
      <c r="AO35" s="4"/>
      <c r="AP35" s="4"/>
      <c r="AQ35" s="4"/>
    </row>
    <row r="36" spans="2:43">
      <c r="B36" s="63" t="str">
        <f>'1. tm 3. Plankosten'!B55</f>
        <v>2.2 Taxatie en aankoop onroerende zaak</v>
      </c>
      <c r="C36" s="107"/>
      <c r="D36" s="16"/>
      <c r="E36" s="12"/>
      <c r="F36" s="91" t="str">
        <f>'1. tm 3. Plankosten'!F55</f>
        <v>n.v.t.</v>
      </c>
      <c r="H36" s="91" t="str">
        <f>'1. tm 3. Plankosten'!H55</f>
        <v>n.v.t.</v>
      </c>
      <c r="I36" s="41"/>
      <c r="J36" s="91" t="str">
        <f>'1. tm 3. Plankosten'!J55</f>
        <v>n.v.t.</v>
      </c>
      <c r="K36" s="12"/>
      <c r="M36" s="4"/>
      <c r="N36" s="4"/>
      <c r="O36" s="4"/>
      <c r="P36" s="4"/>
      <c r="Q36" s="4"/>
      <c r="R36" s="4"/>
      <c r="S36" s="4"/>
      <c r="T36" s="4"/>
      <c r="U36" s="4"/>
      <c r="V36" s="121"/>
      <c r="W36" s="121"/>
      <c r="X36" s="4"/>
      <c r="Y36" s="4"/>
      <c r="Z36" s="4"/>
      <c r="AA36" s="4"/>
      <c r="AB36" s="4"/>
      <c r="AC36" s="4"/>
      <c r="AD36" s="4"/>
      <c r="AE36" s="4"/>
      <c r="AF36" s="4"/>
      <c r="AG36" s="4"/>
      <c r="AH36" s="4"/>
      <c r="AI36" s="4"/>
      <c r="AJ36" s="4"/>
      <c r="AK36" s="4"/>
      <c r="AL36" s="4"/>
      <c r="AM36" s="4"/>
      <c r="AN36" s="4"/>
      <c r="AO36" s="4"/>
      <c r="AP36" s="4"/>
      <c r="AQ36" s="4"/>
    </row>
    <row r="37" spans="2:43">
      <c r="B37" s="63" t="str">
        <f>'1. tm 3. Plankosten'!B56</f>
        <v>2.3 Onteigenen van onroerende zaken</v>
      </c>
      <c r="C37" s="107"/>
      <c r="D37" s="16"/>
      <c r="E37" s="12"/>
      <c r="F37" s="91" t="str">
        <f>'1. tm 3. Plankosten'!F56</f>
        <v>n.v.t.</v>
      </c>
      <c r="H37" s="91" t="str">
        <f>'1. tm 3. Plankosten'!H56</f>
        <v>n.v.t.</v>
      </c>
      <c r="I37" s="41"/>
      <c r="J37" s="91" t="str">
        <f>'1. tm 3. Plankosten'!J56</f>
        <v>n.v.t.</v>
      </c>
      <c r="K37" s="12"/>
      <c r="M37" s="4"/>
      <c r="N37" s="4"/>
      <c r="O37" s="4"/>
      <c r="P37" s="4"/>
      <c r="Q37" s="4"/>
      <c r="R37" s="4"/>
      <c r="S37" s="4"/>
      <c r="T37" s="4"/>
      <c r="U37" s="4"/>
      <c r="V37" s="121"/>
      <c r="W37" s="121"/>
      <c r="X37" s="4"/>
      <c r="Y37" s="4"/>
      <c r="Z37" s="4"/>
      <c r="AA37" s="4"/>
      <c r="AB37" s="4"/>
      <c r="AC37" s="4"/>
      <c r="AD37" s="4"/>
      <c r="AE37" s="4"/>
      <c r="AF37" s="4"/>
      <c r="AG37" s="4"/>
      <c r="AH37" s="4"/>
      <c r="AI37" s="4"/>
      <c r="AJ37" s="4"/>
      <c r="AK37" s="4"/>
      <c r="AL37" s="4"/>
      <c r="AM37" s="4"/>
      <c r="AN37" s="4"/>
      <c r="AO37" s="4"/>
      <c r="AP37" s="4"/>
      <c r="AQ37" s="4"/>
    </row>
    <row r="38" spans="2:43">
      <c r="B38" s="63" t="str">
        <f>'1. tm 3. Plankosten'!B57</f>
        <v xml:space="preserve">2.4 Vestigen voorkeursrecht </v>
      </c>
      <c r="C38" s="107"/>
      <c r="D38" s="16"/>
      <c r="E38" s="12"/>
      <c r="F38" s="91" t="str">
        <f>'1. tm 3. Plankosten'!F57</f>
        <v>n.v.t.</v>
      </c>
      <c r="H38" s="91" t="str">
        <f>'1. tm 3. Plankosten'!H57</f>
        <v>n.v.t.</v>
      </c>
      <c r="I38" s="41"/>
      <c r="J38" s="91" t="str">
        <f>'1. tm 3. Plankosten'!J57</f>
        <v>n.v.t.</v>
      </c>
      <c r="K38" s="12"/>
      <c r="M38" s="4"/>
      <c r="N38" s="4"/>
      <c r="O38" s="4"/>
      <c r="P38" s="4"/>
      <c r="Q38" s="4"/>
      <c r="R38" s="4"/>
      <c r="S38" s="4"/>
      <c r="T38" s="4"/>
      <c r="U38" s="4"/>
      <c r="V38" s="121"/>
      <c r="W38" s="121"/>
      <c r="X38" s="4"/>
      <c r="Y38" s="4"/>
      <c r="Z38" s="4"/>
      <c r="AA38" s="4"/>
      <c r="AB38" s="4"/>
      <c r="AC38" s="4"/>
      <c r="AD38" s="4"/>
      <c r="AE38" s="4"/>
      <c r="AF38" s="4"/>
      <c r="AG38" s="4"/>
      <c r="AH38" s="4"/>
      <c r="AI38" s="4"/>
      <c r="AJ38" s="4"/>
      <c r="AK38" s="4"/>
      <c r="AL38" s="4"/>
      <c r="AM38" s="4"/>
      <c r="AN38" s="4"/>
      <c r="AO38" s="4"/>
      <c r="AP38" s="4"/>
      <c r="AQ38" s="4"/>
    </row>
    <row r="39" spans="2:43">
      <c r="B39" s="63" t="str">
        <f>'1. tm 3. Plankosten'!B58</f>
        <v>2.5 Inrichtingsplan openbare ruimte</v>
      </c>
      <c r="C39" s="107"/>
      <c r="D39" s="16"/>
      <c r="E39" s="12"/>
      <c r="F39" s="91">
        <f>'1. tm 3. Plankosten'!F58</f>
        <v>0</v>
      </c>
      <c r="H39" s="91">
        <f>'1. tm 3. Plankosten'!H58</f>
        <v>0</v>
      </c>
      <c r="I39" s="41"/>
      <c r="J39" s="91">
        <f>'1. tm 3. Plankosten'!J58</f>
        <v>0</v>
      </c>
      <c r="K39" s="12"/>
      <c r="M39" s="4"/>
      <c r="N39" s="4"/>
      <c r="O39" s="4"/>
      <c r="P39" s="4"/>
      <c r="Q39" s="4"/>
      <c r="R39" s="4"/>
      <c r="S39" s="4"/>
      <c r="T39" s="4"/>
      <c r="U39" s="4"/>
      <c r="V39" s="121"/>
      <c r="W39" s="121"/>
      <c r="X39" s="4"/>
      <c r="Y39" s="4"/>
      <c r="Z39" s="4"/>
      <c r="AA39" s="4"/>
      <c r="AB39" s="4"/>
      <c r="AC39" s="4"/>
      <c r="AD39" s="4"/>
      <c r="AE39" s="4"/>
      <c r="AF39" s="4"/>
      <c r="AG39" s="4"/>
      <c r="AH39" s="4"/>
      <c r="AI39" s="4"/>
      <c r="AJ39" s="4"/>
      <c r="AK39" s="4"/>
      <c r="AL39" s="4"/>
      <c r="AM39" s="4"/>
      <c r="AN39" s="4"/>
      <c r="AO39" s="4"/>
      <c r="AP39" s="4"/>
      <c r="AQ39" s="4"/>
    </row>
    <row r="40" spans="2:43" ht="15" customHeight="1">
      <c r="B40" s="63" t="str">
        <f>'1. tm 3. Plankosten'!B66</f>
        <v>2.6 Voorbereiding, toezicht en directievoering bij civiel- en cultuurtechnische werken</v>
      </c>
      <c r="C40" s="107"/>
      <c r="D40" s="16"/>
      <c r="E40" s="12"/>
      <c r="F40" s="91">
        <f>'1. tm 3. Plankosten'!F66</f>
        <v>0</v>
      </c>
      <c r="H40" s="91">
        <f>'1. tm 3. Plankosten'!H66</f>
        <v>0</v>
      </c>
      <c r="I40" s="41"/>
      <c r="J40" s="91">
        <f>'1. tm 3. Plankosten'!J66</f>
        <v>0</v>
      </c>
      <c r="K40" s="12"/>
      <c r="M40" s="4"/>
      <c r="N40" s="4"/>
      <c r="O40" s="4"/>
      <c r="P40" s="4"/>
      <c r="Q40" s="4"/>
      <c r="R40" s="4"/>
      <c r="S40" s="4"/>
      <c r="T40" s="4"/>
      <c r="U40" s="4"/>
      <c r="V40" s="121"/>
      <c r="W40" s="121"/>
      <c r="X40" s="4"/>
      <c r="Y40" s="4"/>
      <c r="Z40" s="4"/>
      <c r="AA40" s="4"/>
      <c r="AB40" s="4"/>
      <c r="AC40" s="4"/>
      <c r="AD40" s="4"/>
      <c r="AE40" s="4"/>
      <c r="AF40" s="4"/>
      <c r="AG40" s="4"/>
      <c r="AH40" s="4"/>
      <c r="AI40" s="4"/>
      <c r="AJ40" s="4"/>
      <c r="AK40" s="4"/>
      <c r="AL40" s="4"/>
      <c r="AM40" s="4"/>
      <c r="AN40" s="4"/>
      <c r="AO40" s="4"/>
      <c r="AP40" s="4"/>
      <c r="AQ40" s="4"/>
    </row>
    <row r="41" spans="2:43">
      <c r="B41" s="63" t="str">
        <f>'1. tm 3. Plankosten'!B69</f>
        <v>2.7 Algemene en financiële verantwoording en aansturing van het project</v>
      </c>
      <c r="C41" s="107"/>
      <c r="D41" s="16"/>
      <c r="E41" s="12"/>
      <c r="F41" s="91">
        <f>'1. tm 3. Plankosten'!F69</f>
        <v>0</v>
      </c>
      <c r="H41" s="91">
        <f>'1. tm 3. Plankosten'!H69</f>
        <v>0</v>
      </c>
      <c r="I41" s="41"/>
      <c r="J41" s="91">
        <f>'1. tm 3. Plankosten'!J69</f>
        <v>0</v>
      </c>
      <c r="K41" s="12"/>
      <c r="M41" s="4"/>
      <c r="N41" s="4"/>
      <c r="O41" s="4"/>
      <c r="P41" s="4"/>
      <c r="Q41" s="4"/>
      <c r="R41" s="4"/>
      <c r="S41" s="4"/>
      <c r="T41" s="4"/>
      <c r="U41" s="4"/>
      <c r="V41" s="121"/>
      <c r="W41" s="121"/>
      <c r="X41" s="4"/>
      <c r="Y41" s="4"/>
      <c r="Z41" s="4"/>
      <c r="AA41" s="4"/>
      <c r="AB41" s="4"/>
      <c r="AC41" s="4"/>
      <c r="AD41" s="4"/>
      <c r="AE41" s="4"/>
      <c r="AF41" s="4"/>
      <c r="AG41" s="4"/>
      <c r="AH41" s="4"/>
      <c r="AI41" s="4"/>
      <c r="AJ41" s="4"/>
      <c r="AK41" s="4"/>
      <c r="AL41" s="4"/>
      <c r="AM41" s="4"/>
      <c r="AN41" s="4"/>
      <c r="AO41" s="4"/>
      <c r="AP41" s="4"/>
      <c r="AQ41" s="4"/>
    </row>
    <row r="42" spans="2:43">
      <c r="B42" s="63" t="str">
        <f>'1. tm 3. Plankosten'!B76</f>
        <v>3. Overige plankosten</v>
      </c>
      <c r="C42" s="107"/>
      <c r="D42" s="16"/>
      <c r="F42" s="91">
        <f>'1. tm 3. Plankosten'!F86</f>
        <v>0</v>
      </c>
      <c r="H42" s="91">
        <f>'1. tm 3. Plankosten'!H86</f>
        <v>0</v>
      </c>
      <c r="I42" s="41"/>
      <c r="J42" s="91">
        <f>'1. tm 3. Plankosten'!J86</f>
        <v>0</v>
      </c>
    </row>
    <row r="43" spans="2:43">
      <c r="B43" s="63" t="str">
        <f>'4. Onderzoeken'!B6</f>
        <v>4. Onderzoeken</v>
      </c>
      <c r="C43" s="107"/>
      <c r="D43" s="16"/>
      <c r="E43" s="12"/>
      <c r="F43" s="91">
        <f>'4. Onderzoeken'!D28</f>
        <v>0</v>
      </c>
      <c r="H43" s="91">
        <f>'4. Onderzoeken'!F28</f>
        <v>0</v>
      </c>
      <c r="I43" s="41"/>
      <c r="J43" s="91">
        <f>'4. Onderzoeken'!H28</f>
        <v>0</v>
      </c>
      <c r="K43" s="12"/>
      <c r="M43" s="4"/>
      <c r="N43" s="4"/>
      <c r="O43" s="4"/>
      <c r="P43" s="4"/>
      <c r="Q43" s="4"/>
      <c r="R43" s="4"/>
      <c r="S43" s="4"/>
      <c r="T43" s="4"/>
      <c r="U43" s="4"/>
      <c r="V43" s="121"/>
      <c r="W43" s="121"/>
      <c r="X43" s="4"/>
      <c r="Y43" s="4"/>
      <c r="Z43" s="4"/>
      <c r="AA43" s="4"/>
      <c r="AB43" s="4"/>
      <c r="AC43" s="4"/>
      <c r="AD43" s="4"/>
      <c r="AE43" s="4"/>
      <c r="AF43" s="4"/>
      <c r="AG43" s="4"/>
      <c r="AH43" s="4"/>
      <c r="AI43" s="4"/>
      <c r="AJ43" s="4"/>
      <c r="AK43" s="4"/>
      <c r="AL43" s="4"/>
      <c r="AM43" s="4"/>
      <c r="AN43" s="4"/>
      <c r="AO43" s="4"/>
      <c r="AP43" s="4"/>
      <c r="AQ43" s="4"/>
    </row>
    <row r="44" spans="2:43">
      <c r="B44" s="63" t="str">
        <f>'5. Civiel &amp; cultuurtech kosten'!B7</f>
        <v>5.1 Aanleg of wijziging openbare ruimte - Gebiedseigen</v>
      </c>
      <c r="C44" s="107"/>
      <c r="D44" s="16"/>
      <c r="E44" s="12"/>
      <c r="F44" s="91">
        <f>'5. Civiel &amp; cultuurtech kosten'!D13</f>
        <v>0</v>
      </c>
      <c r="H44" s="91">
        <f>'5. Civiel &amp; cultuurtech kosten'!F13</f>
        <v>0</v>
      </c>
      <c r="I44" s="41"/>
      <c r="J44" s="91" t="s">
        <v>140</v>
      </c>
      <c r="K44" s="12"/>
      <c r="M44" s="4"/>
      <c r="N44" s="4"/>
      <c r="O44" s="4"/>
      <c r="P44" s="4"/>
      <c r="Q44" s="4"/>
      <c r="R44" s="4"/>
      <c r="S44" s="4"/>
      <c r="T44" s="4"/>
      <c r="U44" s="4"/>
      <c r="V44" s="121"/>
      <c r="W44" s="121"/>
      <c r="X44" s="4"/>
      <c r="Y44" s="4"/>
      <c r="Z44" s="4"/>
      <c r="AA44" s="4"/>
      <c r="AB44" s="4"/>
      <c r="AC44" s="4"/>
      <c r="AD44" s="4"/>
      <c r="AE44" s="4"/>
      <c r="AF44" s="4"/>
      <c r="AG44" s="4"/>
      <c r="AH44" s="4"/>
      <c r="AI44" s="4"/>
      <c r="AJ44" s="4"/>
      <c r="AK44" s="4"/>
      <c r="AL44" s="4"/>
      <c r="AM44" s="4"/>
      <c r="AN44" s="4"/>
      <c r="AO44" s="4"/>
      <c r="AP44" s="4"/>
      <c r="AQ44" s="4"/>
    </row>
    <row r="45" spans="2:43">
      <c r="B45" s="63" t="str">
        <f>'5. Civiel &amp; cultuurtech kosten'!B15</f>
        <v>5.2 Aanleg of wijziging openbare ruimte - Gebiedsoverstijgend</v>
      </c>
      <c r="C45" s="107"/>
      <c r="D45" s="16"/>
      <c r="E45" s="12"/>
      <c r="F45" s="91">
        <f>'5. Civiel &amp; cultuurtech kosten'!D21</f>
        <v>0</v>
      </c>
      <c r="H45" s="91">
        <f>'5. Civiel &amp; cultuurtech kosten'!F21</f>
        <v>0</v>
      </c>
      <c r="I45" s="41"/>
      <c r="J45" s="91" t="s">
        <v>140</v>
      </c>
      <c r="K45" s="12"/>
      <c r="M45" s="4"/>
      <c r="N45" s="4"/>
      <c r="O45" s="4"/>
      <c r="P45" s="4"/>
      <c r="Q45" s="4"/>
      <c r="R45" s="4"/>
      <c r="S45" s="4"/>
      <c r="T45" s="4"/>
      <c r="U45" s="4"/>
      <c r="V45" s="121"/>
      <c r="W45" s="121"/>
      <c r="X45" s="4"/>
      <c r="Y45" s="4"/>
      <c r="Z45" s="4"/>
      <c r="AA45" s="4"/>
      <c r="AB45" s="4"/>
      <c r="AC45" s="4"/>
      <c r="AD45" s="4"/>
      <c r="AE45" s="4"/>
      <c r="AF45" s="4"/>
      <c r="AG45" s="4"/>
      <c r="AH45" s="4"/>
      <c r="AI45" s="4"/>
      <c r="AJ45" s="4"/>
      <c r="AK45" s="4"/>
      <c r="AL45" s="4"/>
      <c r="AM45" s="4"/>
      <c r="AN45" s="4"/>
      <c r="AO45" s="4"/>
      <c r="AP45" s="4"/>
      <c r="AQ45" s="4"/>
    </row>
    <row r="46" spans="2:43">
      <c r="B46" s="63" t="str">
        <f>'6. Overige kosten'!B6</f>
        <v>6. Overige kosten</v>
      </c>
      <c r="C46" s="107"/>
      <c r="D46" s="16"/>
      <c r="E46" s="12"/>
      <c r="F46" s="91">
        <f>'6. Overige kosten'!D18</f>
        <v>0</v>
      </c>
      <c r="H46" s="91">
        <f>'6. Overige kosten'!F18</f>
        <v>0</v>
      </c>
      <c r="I46" s="41"/>
      <c r="J46" s="91" t="s">
        <v>140</v>
      </c>
      <c r="K46" s="12"/>
      <c r="M46" s="4"/>
      <c r="N46" s="4"/>
      <c r="O46" s="4"/>
      <c r="P46" s="4"/>
      <c r="Q46" s="4"/>
      <c r="R46" s="4"/>
      <c r="S46" s="4"/>
      <c r="T46" s="4"/>
      <c r="U46" s="4"/>
      <c r="V46" s="121"/>
      <c r="W46" s="121"/>
      <c r="X46" s="4"/>
      <c r="Y46" s="4"/>
      <c r="Z46" s="4"/>
      <c r="AA46" s="4"/>
      <c r="AB46" s="4"/>
      <c r="AC46" s="4"/>
      <c r="AD46" s="4"/>
      <c r="AE46" s="4"/>
      <c r="AF46" s="4"/>
      <c r="AG46" s="4"/>
      <c r="AH46" s="4"/>
      <c r="AI46" s="4"/>
      <c r="AJ46" s="4"/>
      <c r="AK46" s="4"/>
      <c r="AL46" s="4"/>
      <c r="AM46" s="4"/>
      <c r="AN46" s="4"/>
      <c r="AO46" s="4"/>
      <c r="AP46" s="4"/>
      <c r="AQ46" s="4"/>
    </row>
    <row r="47" spans="2:43">
      <c r="B47" s="261" t="str">
        <f>'7. Financiële bijdrage'!B7</f>
        <v>7.1 Vrijwillige financiële bijdrage</v>
      </c>
      <c r="C47" s="107"/>
      <c r="D47" s="16"/>
      <c r="E47" s="12"/>
      <c r="F47" s="91">
        <f>'7. Financiële bijdrage'!D20</f>
        <v>0</v>
      </c>
      <c r="H47" s="91">
        <f>'7. Financiële bijdrage'!F20</f>
        <v>0</v>
      </c>
      <c r="I47" s="41"/>
      <c r="J47" s="91" t="s">
        <v>140</v>
      </c>
      <c r="K47" s="12"/>
      <c r="M47" s="4"/>
      <c r="N47" s="4"/>
      <c r="O47" s="4"/>
      <c r="P47" s="4"/>
      <c r="Q47" s="4"/>
      <c r="R47" s="4"/>
      <c r="S47" s="4"/>
      <c r="T47" s="4"/>
      <c r="U47" s="4"/>
      <c r="V47" s="121"/>
      <c r="W47" s="121"/>
      <c r="X47" s="4"/>
      <c r="Y47" s="4"/>
      <c r="Z47" s="4"/>
      <c r="AA47" s="4"/>
      <c r="AB47" s="4"/>
      <c r="AC47" s="4"/>
      <c r="AD47" s="4"/>
      <c r="AE47" s="4"/>
      <c r="AF47" s="4"/>
      <c r="AG47" s="4"/>
      <c r="AH47" s="4"/>
      <c r="AI47" s="4"/>
      <c r="AJ47" s="4"/>
      <c r="AK47" s="4"/>
      <c r="AL47" s="4"/>
      <c r="AM47" s="4"/>
      <c r="AN47" s="4"/>
      <c r="AO47" s="4"/>
      <c r="AP47" s="4"/>
      <c r="AQ47" s="4"/>
    </row>
    <row r="48" spans="2:43">
      <c r="B48" s="261" t="str">
        <f>'7. Financiële bijdrage'!B22</f>
        <v>7.2 Afdwingbare financiële bijdrage</v>
      </c>
      <c r="C48" s="107"/>
      <c r="D48" s="16"/>
      <c r="E48" s="12"/>
      <c r="F48" s="91">
        <f>'7. Financiële bijdrage'!D27</f>
        <v>0</v>
      </c>
      <c r="H48" s="91">
        <f>'7. Financiële bijdrage'!F27</f>
        <v>0</v>
      </c>
      <c r="I48" s="41"/>
      <c r="J48" s="91" t="s">
        <v>140</v>
      </c>
      <c r="K48" s="12"/>
      <c r="M48" s="4"/>
      <c r="N48" s="4"/>
      <c r="O48" s="4"/>
      <c r="P48" s="4"/>
      <c r="Q48" s="4"/>
      <c r="R48" s="4"/>
      <c r="S48" s="4"/>
      <c r="T48" s="4"/>
      <c r="U48" s="4"/>
      <c r="V48" s="121"/>
      <c r="W48" s="121"/>
      <c r="X48" s="4"/>
      <c r="Y48" s="4"/>
      <c r="Z48" s="4"/>
      <c r="AA48" s="4"/>
      <c r="AB48" s="4"/>
      <c r="AC48" s="4"/>
      <c r="AD48" s="4"/>
      <c r="AE48" s="4"/>
      <c r="AF48" s="4"/>
      <c r="AG48" s="4"/>
      <c r="AH48" s="4"/>
      <c r="AI48" s="4"/>
      <c r="AJ48" s="4"/>
      <c r="AK48" s="4"/>
      <c r="AL48" s="4"/>
      <c r="AM48" s="4"/>
      <c r="AN48" s="4"/>
      <c r="AO48" s="4"/>
      <c r="AP48" s="4"/>
      <c r="AQ48" s="4"/>
    </row>
    <row r="49" spans="2:43">
      <c r="B49" s="63" t="str">
        <f>'8. Nadeelcompensatie'!B6</f>
        <v>8. Nadeelcompensatie</v>
      </c>
      <c r="C49" s="107"/>
      <c r="D49" s="16"/>
      <c r="E49" s="12"/>
      <c r="F49" s="91">
        <f>'8. Nadeelcompensatie'!D10</f>
        <v>0</v>
      </c>
      <c r="H49" s="91">
        <f>'8. Nadeelcompensatie'!F10</f>
        <v>0</v>
      </c>
      <c r="I49" s="41"/>
      <c r="J49" s="91" t="s">
        <v>140</v>
      </c>
      <c r="K49" s="12"/>
      <c r="M49" s="4"/>
      <c r="N49" s="4"/>
      <c r="O49" s="4"/>
      <c r="P49" s="4"/>
      <c r="Q49" s="4"/>
      <c r="R49" s="4"/>
      <c r="S49" s="4"/>
      <c r="T49" s="4"/>
      <c r="U49" s="4"/>
      <c r="V49" s="121"/>
      <c r="W49" s="121"/>
      <c r="X49" s="4"/>
      <c r="Y49" s="4"/>
      <c r="Z49" s="4"/>
      <c r="AA49" s="4"/>
      <c r="AB49" s="4"/>
      <c r="AC49" s="4"/>
      <c r="AD49" s="4"/>
      <c r="AE49" s="4"/>
      <c r="AF49" s="4"/>
      <c r="AG49" s="4"/>
      <c r="AH49" s="4"/>
      <c r="AI49" s="4"/>
      <c r="AJ49" s="4"/>
      <c r="AK49" s="4"/>
      <c r="AL49" s="4"/>
      <c r="AM49" s="4"/>
      <c r="AN49" s="4"/>
      <c r="AO49" s="4"/>
      <c r="AP49" s="4"/>
      <c r="AQ49" s="4"/>
    </row>
    <row r="50" spans="2:43">
      <c r="B50" s="36" t="s">
        <v>135</v>
      </c>
      <c r="C50" s="118"/>
      <c r="D50" s="48"/>
      <c r="E50" s="49"/>
      <c r="F50" s="32">
        <f>SUM(F32:F49)</f>
        <v>0</v>
      </c>
      <c r="G50" s="33"/>
      <c r="H50" s="32">
        <f>SUM(H32:H49)</f>
        <v>0</v>
      </c>
      <c r="I50" s="33"/>
      <c r="J50" s="32">
        <f>SUM(J32:J49)</f>
        <v>0</v>
      </c>
      <c r="K50" s="12"/>
      <c r="L50" s="6"/>
      <c r="M50" s="203"/>
      <c r="N50" s="203"/>
      <c r="P50" s="12"/>
      <c r="Q50" s="4"/>
      <c r="R50" s="4"/>
      <c r="S50" s="4"/>
      <c r="T50" s="4"/>
      <c r="U50" s="4"/>
      <c r="V50" s="121"/>
      <c r="W50" s="121"/>
      <c r="X50" s="4"/>
      <c r="Y50" s="4"/>
      <c r="Z50" s="4"/>
      <c r="AA50" s="4"/>
      <c r="AB50" s="4"/>
      <c r="AC50" s="4"/>
      <c r="AD50" s="4"/>
      <c r="AE50" s="4"/>
      <c r="AF50" s="4"/>
      <c r="AG50" s="4"/>
      <c r="AH50" s="4"/>
      <c r="AI50" s="4"/>
      <c r="AJ50" s="4"/>
      <c r="AK50" s="4"/>
      <c r="AL50" s="4"/>
      <c r="AM50" s="4"/>
      <c r="AN50" s="4"/>
      <c r="AO50" s="4"/>
      <c r="AP50" s="4"/>
      <c r="AQ50" s="4"/>
    </row>
    <row r="51" spans="2:43">
      <c r="V51" s="120"/>
      <c r="W51" s="120"/>
    </row>
    <row r="52" spans="2:43" ht="15.5">
      <c r="B52" s="83" t="s">
        <v>174</v>
      </c>
      <c r="C52" s="116"/>
      <c r="D52" s="84"/>
      <c r="E52" s="23"/>
      <c r="F52" s="85"/>
      <c r="G52" s="23"/>
      <c r="H52" s="85"/>
      <c r="I52" s="23"/>
      <c r="M52" s="4"/>
      <c r="N52" s="4"/>
      <c r="O52" s="4"/>
      <c r="P52" s="4"/>
      <c r="Q52" s="4"/>
      <c r="R52" s="4"/>
      <c r="S52" s="4"/>
      <c r="T52" s="4"/>
      <c r="U52" s="4"/>
      <c r="V52" s="121"/>
      <c r="W52" s="121"/>
      <c r="X52" s="4"/>
      <c r="Y52" s="4"/>
      <c r="Z52" s="4"/>
      <c r="AA52" s="4"/>
      <c r="AB52" s="4"/>
      <c r="AC52" s="4"/>
      <c r="AD52" s="4"/>
      <c r="AE52" s="4"/>
      <c r="AF52" s="4"/>
      <c r="AG52" s="4"/>
      <c r="AH52" s="4"/>
      <c r="AI52" s="4"/>
      <c r="AJ52" s="4"/>
      <c r="AK52" s="4"/>
      <c r="AL52" s="4"/>
      <c r="AM52" s="4"/>
      <c r="AN52" s="4"/>
      <c r="AO52" s="4"/>
      <c r="AP52" s="4"/>
      <c r="AQ52" s="4"/>
    </row>
    <row r="53" spans="2:43">
      <c r="B53" s="34" t="s">
        <v>10</v>
      </c>
      <c r="C53" s="117"/>
      <c r="D53" s="35"/>
      <c r="E53" s="15"/>
      <c r="F53" s="30" t="s">
        <v>120</v>
      </c>
      <c r="G53" s="31"/>
      <c r="H53" s="30" t="s">
        <v>130</v>
      </c>
      <c r="I53" s="31"/>
      <c r="M53" s="4"/>
      <c r="N53" s="4"/>
      <c r="O53" s="4"/>
      <c r="P53" s="4"/>
      <c r="Q53" s="4"/>
      <c r="R53" s="4"/>
      <c r="S53" s="4"/>
      <c r="T53" s="4"/>
      <c r="U53" s="4"/>
      <c r="V53" s="121"/>
      <c r="W53" s="121"/>
      <c r="X53" s="4"/>
      <c r="Y53" s="4"/>
      <c r="Z53" s="4"/>
      <c r="AA53" s="4"/>
      <c r="AB53" s="4"/>
      <c r="AC53" s="4"/>
      <c r="AD53" s="4"/>
      <c r="AE53" s="4"/>
      <c r="AF53" s="4"/>
      <c r="AG53" s="4"/>
      <c r="AH53" s="4"/>
      <c r="AI53" s="4"/>
      <c r="AJ53" s="4"/>
      <c r="AK53" s="4"/>
      <c r="AL53" s="4"/>
      <c r="AM53" s="4"/>
      <c r="AN53" s="4"/>
      <c r="AO53" s="4"/>
      <c r="AP53" s="4"/>
      <c r="AQ53" s="4"/>
    </row>
    <row r="54" spans="2:43" ht="28.75" customHeight="1">
      <c r="B54" s="280" t="s">
        <v>187</v>
      </c>
      <c r="C54" s="281"/>
      <c r="D54" s="282"/>
      <c r="E54" s="1"/>
      <c r="F54" s="50">
        <f>F50</f>
        <v>0</v>
      </c>
      <c r="G54" s="1"/>
      <c r="H54" s="50">
        <f>H50</f>
        <v>0</v>
      </c>
      <c r="I54" s="1"/>
      <c r="K54" s="12"/>
      <c r="L54" s="1"/>
      <c r="M54" s="4"/>
      <c r="N54" s="4"/>
      <c r="O54" s="4"/>
      <c r="P54" s="4"/>
      <c r="Q54" s="4"/>
      <c r="R54" s="4"/>
      <c r="S54" s="4"/>
      <c r="T54" s="4"/>
      <c r="U54" s="4"/>
      <c r="V54" s="121"/>
      <c r="W54" s="121"/>
      <c r="X54" s="4"/>
      <c r="Y54" s="4"/>
      <c r="Z54" s="4"/>
      <c r="AA54" s="4"/>
      <c r="AB54" s="4"/>
      <c r="AC54" s="4"/>
      <c r="AD54" s="4"/>
      <c r="AE54" s="4"/>
      <c r="AF54" s="4"/>
      <c r="AG54" s="4"/>
      <c r="AH54" s="4"/>
      <c r="AI54" s="4"/>
      <c r="AJ54" s="4"/>
      <c r="AK54" s="4"/>
      <c r="AL54" s="4"/>
      <c r="AM54" s="4"/>
      <c r="AN54" s="4"/>
      <c r="AO54" s="4"/>
      <c r="AP54" s="4"/>
      <c r="AQ54" s="4"/>
    </row>
    <row r="55" spans="2:43">
      <c r="V55" s="120"/>
      <c r="W55" s="120"/>
    </row>
    <row r="56" spans="2:43">
      <c r="V56" s="120"/>
      <c r="W56" s="120"/>
    </row>
    <row r="57" spans="2:43">
      <c r="V57" s="120"/>
      <c r="W57" s="120"/>
    </row>
    <row r="58" spans="2:43">
      <c r="V58" s="120"/>
      <c r="W58" s="120"/>
    </row>
    <row r="59" spans="2:43">
      <c r="V59" s="120"/>
      <c r="W59" s="120"/>
    </row>
    <row r="60" spans="2:43">
      <c r="V60" s="120"/>
      <c r="W60" s="120"/>
    </row>
    <row r="61" spans="2:43">
      <c r="V61" s="120"/>
      <c r="W61" s="120"/>
    </row>
    <row r="62" spans="2:43">
      <c r="V62" s="120"/>
      <c r="W62" s="120"/>
    </row>
    <row r="63" spans="2:43">
      <c r="V63" s="120"/>
      <c r="W63" s="120"/>
    </row>
    <row r="64" spans="2:43">
      <c r="V64" s="120"/>
      <c r="W64" s="120"/>
    </row>
    <row r="65" spans="22:23">
      <c r="V65" s="120"/>
      <c r="W65" s="120"/>
    </row>
    <row r="66" spans="22:23">
      <c r="V66" s="120"/>
      <c r="W66" s="120"/>
    </row>
    <row r="67" spans="22:23">
      <c r="V67" s="120"/>
      <c r="W67" s="120"/>
    </row>
    <row r="68" spans="22:23">
      <c r="V68" s="120"/>
      <c r="W68" s="120"/>
    </row>
    <row r="69" spans="22:23">
      <c r="V69" s="120"/>
      <c r="W69" s="120"/>
    </row>
    <row r="70" spans="22:23">
      <c r="V70" s="120"/>
      <c r="W70" s="120"/>
    </row>
    <row r="71" spans="22:23">
      <c r="V71" s="120"/>
      <c r="W71" s="120"/>
    </row>
    <row r="72" spans="22:23">
      <c r="V72" s="120"/>
      <c r="W72" s="120"/>
    </row>
    <row r="73" spans="22:23">
      <c r="V73" s="120"/>
      <c r="W73" s="120"/>
    </row>
    <row r="74" spans="22:23">
      <c r="V74" s="120"/>
      <c r="W74" s="120"/>
    </row>
    <row r="75" spans="22:23">
      <c r="V75" s="120"/>
      <c r="W75" s="120"/>
    </row>
    <row r="76" spans="22:23">
      <c r="V76" s="120"/>
      <c r="W76" s="120"/>
    </row>
    <row r="77" spans="22:23">
      <c r="V77" s="120"/>
      <c r="W77" s="120"/>
    </row>
    <row r="78" spans="22:23">
      <c r="V78" s="120"/>
      <c r="W78" s="120"/>
    </row>
    <row r="79" spans="22:23">
      <c r="V79" s="120"/>
      <c r="W79" s="120"/>
    </row>
    <row r="80" spans="22:23">
      <c r="V80" s="120"/>
      <c r="W80" s="120"/>
    </row>
    <row r="81" spans="22:23">
      <c r="V81" s="120"/>
      <c r="W81" s="120"/>
    </row>
    <row r="82" spans="22:23">
      <c r="V82" s="120"/>
      <c r="W82" s="120"/>
    </row>
    <row r="83" spans="22:23">
      <c r="V83" s="120"/>
      <c r="W83" s="120"/>
    </row>
    <row r="84" spans="22:23">
      <c r="V84" s="120"/>
      <c r="W84" s="120"/>
    </row>
    <row r="85" spans="22:23">
      <c r="V85" s="120"/>
      <c r="W85" s="120"/>
    </row>
  </sheetData>
  <sheetProtection algorithmName="SHA-512" hashValue="oKi6ktaStnqSDP0vjIuFEGrJDHck3Wt+oOFFhTCSR7nPo9Bk/6e4hLwouWsQ8VRhHYCcZ+I9VGJ7cizaH4Et6Q==" saltValue="eMlQfYDzyjun0DnXfdiluQ==" spinCount="100000" sheet="1" formatCells="0" formatColumns="0" formatRows="0" insertColumns="0" insertRows="0" insertHyperlinks="0" deleteColumns="0" deleteRows="0" sort="0" autoFilter="0" pivotTables="0"/>
  <sortState xmlns:xlrd2="http://schemas.microsoft.com/office/spreadsheetml/2017/richdata2" ref="H32:H50">
    <sortCondition ref="H50"/>
  </sortState>
  <mergeCells count="14">
    <mergeCell ref="B54:D54"/>
    <mergeCell ref="H7:J28"/>
    <mergeCell ref="B15:C15"/>
    <mergeCell ref="C19:D19"/>
    <mergeCell ref="C20:D20"/>
    <mergeCell ref="B8:C8"/>
    <mergeCell ref="B10:C10"/>
    <mergeCell ref="B11:C11"/>
    <mergeCell ref="B9:C9"/>
    <mergeCell ref="B12:C12"/>
    <mergeCell ref="B13:C13"/>
    <mergeCell ref="B16:C16"/>
    <mergeCell ref="B17:C17"/>
    <mergeCell ref="C18:D18"/>
  </mergeCells>
  <printOptions horizontalCentered="1"/>
  <pageMargins left="0.25" right="0.25" top="0.75" bottom="0.75" header="0.3" footer="0.3"/>
  <pageSetup paperSize="9" scale="59" orientation="landscape" horizontalDpi="300" verticalDpi="300" r:id="rId1"/>
  <headerFooter>
    <oddFooter>&amp;LBestand: &amp;F
Tabblad: &amp;A&amp;RPrintdatum: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3FBEC-72B0-4A2F-9745-ACB9C9227ACD}">
  <sheetPr>
    <tabColor theme="9" tint="0.59999389629810485"/>
    <pageSetUpPr fitToPage="1"/>
  </sheetPr>
  <dimension ref="B2:AS118"/>
  <sheetViews>
    <sheetView zoomScale="55" zoomScaleNormal="55" workbookViewId="0">
      <selection activeCell="B3" sqref="B3"/>
    </sheetView>
    <sheetView topLeftCell="B18" workbookViewId="1">
      <selection activeCell="F31" sqref="F31"/>
    </sheetView>
  </sheetViews>
  <sheetFormatPr defaultColWidth="9.36328125" defaultRowHeight="14.5" outlineLevelCol="1"/>
  <cols>
    <col min="1" max="1" width="4.54296875" style="2" customWidth="1"/>
    <col min="2" max="2" width="85.90625" style="2" customWidth="1"/>
    <col min="3" max="4" width="13.6328125" style="2" bestFit="1" customWidth="1"/>
    <col min="5" max="5" width="6.6328125" style="2" bestFit="1" customWidth="1"/>
    <col min="6" max="6" width="60.6328125" style="2" customWidth="1"/>
    <col min="7" max="7" width="6.6328125" style="2" customWidth="1"/>
    <col min="8" max="8" width="24.6328125" style="2" customWidth="1"/>
    <col min="9" max="9" width="2.453125" style="2" customWidth="1"/>
    <col min="10" max="10" width="23.453125" style="2" customWidth="1"/>
    <col min="11" max="11" width="3.90625" style="2" customWidth="1"/>
    <col min="12" max="12" width="47.90625" style="2" customWidth="1"/>
    <col min="13" max="13" width="3.90625" style="2" customWidth="1"/>
    <col min="14" max="14" width="19" style="2" customWidth="1"/>
    <col min="15" max="15" width="43.6328125" style="2" hidden="1" customWidth="1" outlineLevel="1"/>
    <col min="16" max="16" width="17.6328125" style="2" hidden="1" customWidth="1" outlineLevel="1"/>
    <col min="17" max="17" width="4" style="2" hidden="1" customWidth="1" outlineLevel="1"/>
    <col min="18" max="18" width="20.36328125" style="2" hidden="1" customWidth="1" outlineLevel="1"/>
    <col min="19" max="19" width="59.36328125" style="2" hidden="1" customWidth="1" outlineLevel="1"/>
    <col min="20" max="31" width="20.36328125" style="2" hidden="1" customWidth="1" outlineLevel="1"/>
    <col min="32" max="32" width="25.6328125" style="2" customWidth="1" collapsed="1"/>
    <col min="33" max="33" width="15" style="2" customWidth="1"/>
    <col min="34" max="34" width="19.54296875" style="2" customWidth="1"/>
    <col min="35" max="35" width="4.453125" style="2" customWidth="1"/>
    <col min="36" max="36" width="13" style="2" customWidth="1"/>
    <col min="37" max="37" width="5" style="2" customWidth="1"/>
    <col min="38" max="16384" width="9.36328125" style="2"/>
  </cols>
  <sheetData>
    <row r="2" spans="2:19" ht="15" customHeight="1">
      <c r="B2" s="188"/>
    </row>
    <row r="3" spans="2:19" ht="18.5">
      <c r="B3" s="241" t="str">
        <f>CONCATENATE("Kostenverhaal Gemeente ",F8)</f>
        <v>Kostenverhaal Gemeente …</v>
      </c>
      <c r="C3" s="242"/>
      <c r="D3" s="242"/>
      <c r="E3" s="234"/>
      <c r="F3" s="234"/>
      <c r="G3" s="234"/>
      <c r="H3" s="234"/>
      <c r="I3" s="234"/>
      <c r="J3" s="234"/>
      <c r="K3" s="234"/>
      <c r="L3" s="235"/>
    </row>
    <row r="4" spans="2:19" ht="18.5">
      <c r="B4" s="240" t="str">
        <f>CONCATENATE("Anterieure overeenkomst ",$F$9)</f>
        <v>Anterieure overeenkomst …</v>
      </c>
      <c r="C4" s="243"/>
      <c r="D4" s="243"/>
      <c r="E4" s="236"/>
      <c r="F4" s="236"/>
      <c r="G4" s="236"/>
      <c r="H4" s="236"/>
      <c r="I4" s="236"/>
      <c r="J4" s="236"/>
      <c r="K4" s="236"/>
      <c r="L4" s="237"/>
    </row>
    <row r="5" spans="2:19" ht="7.5" customHeight="1">
      <c r="B5" s="3"/>
      <c r="C5" s="3"/>
      <c r="D5" s="3"/>
    </row>
    <row r="6" spans="2:19" s="23" customFormat="1" ht="15.5">
      <c r="B6" s="78" t="s">
        <v>124</v>
      </c>
      <c r="C6" s="132"/>
      <c r="D6" s="79"/>
      <c r="F6" s="80"/>
      <c r="H6" s="81"/>
      <c r="I6" s="206"/>
      <c r="J6" s="82"/>
      <c r="K6" s="2"/>
      <c r="L6" s="238" t="s">
        <v>150</v>
      </c>
      <c r="M6" s="28"/>
      <c r="N6" s="2"/>
      <c r="O6" s="2"/>
      <c r="P6" s="2"/>
      <c r="Q6" s="2"/>
      <c r="R6" s="2" t="s">
        <v>76</v>
      </c>
      <c r="S6" s="7" t="s">
        <v>1</v>
      </c>
    </row>
    <row r="7" spans="2:19">
      <c r="B7" s="38" t="s">
        <v>28</v>
      </c>
      <c r="C7" s="109"/>
      <c r="D7" s="39"/>
      <c r="E7" s="15"/>
      <c r="F7" s="40"/>
      <c r="H7" s="283" t="s">
        <v>139</v>
      </c>
      <c r="I7" s="284"/>
      <c r="J7" s="285"/>
      <c r="K7" s="28"/>
      <c r="L7" s="244"/>
      <c r="R7" s="2" t="s">
        <v>77</v>
      </c>
      <c r="S7" s="66" t="s">
        <v>143</v>
      </c>
    </row>
    <row r="8" spans="2:19" ht="15" customHeight="1">
      <c r="B8" s="298" t="s">
        <v>11</v>
      </c>
      <c r="C8" s="299"/>
      <c r="D8" s="87"/>
      <c r="E8" s="15"/>
      <c r="F8" s="148" t="s">
        <v>8</v>
      </c>
      <c r="H8" s="286"/>
      <c r="I8" s="287"/>
      <c r="J8" s="288"/>
      <c r="L8" s="245"/>
      <c r="M8" s="28"/>
      <c r="S8" s="68" t="s">
        <v>144</v>
      </c>
    </row>
    <row r="9" spans="2:19">
      <c r="B9" s="292" t="s">
        <v>9</v>
      </c>
      <c r="C9" s="293"/>
      <c r="D9" s="87"/>
      <c r="E9" s="15"/>
      <c r="F9" s="148" t="s">
        <v>8</v>
      </c>
      <c r="H9" s="286"/>
      <c r="I9" s="287"/>
      <c r="J9" s="288"/>
      <c r="K9" s="28"/>
      <c r="L9" s="245"/>
      <c r="M9" s="28"/>
      <c r="S9" s="68" t="s">
        <v>138</v>
      </c>
    </row>
    <row r="10" spans="2:19">
      <c r="B10" s="292" t="s">
        <v>26</v>
      </c>
      <c r="C10" s="293"/>
      <c r="D10" s="87"/>
      <c r="E10" s="15"/>
      <c r="F10" s="148" t="s">
        <v>8</v>
      </c>
      <c r="H10" s="286"/>
      <c r="I10" s="287"/>
      <c r="J10" s="288"/>
      <c r="K10" s="28"/>
      <c r="L10" s="245"/>
      <c r="M10" s="28"/>
    </row>
    <row r="11" spans="2:19">
      <c r="B11" s="292" t="s">
        <v>27</v>
      </c>
      <c r="C11" s="293"/>
      <c r="D11" s="87"/>
      <c r="E11" s="15"/>
      <c r="F11" s="148" t="s">
        <v>220</v>
      </c>
      <c r="H11" s="286"/>
      <c r="I11" s="287"/>
      <c r="J11" s="288"/>
      <c r="K11" s="28"/>
      <c r="L11" s="245"/>
      <c r="M11" s="28"/>
    </row>
    <row r="12" spans="2:19">
      <c r="B12" s="292" t="s">
        <v>43</v>
      </c>
      <c r="C12" s="293"/>
      <c r="D12" s="87"/>
      <c r="E12" s="15"/>
      <c r="F12" s="148" t="s">
        <v>8</v>
      </c>
      <c r="H12" s="286"/>
      <c r="I12" s="287"/>
      <c r="J12" s="288"/>
      <c r="K12" s="28"/>
      <c r="L12" s="245"/>
      <c r="M12" s="28"/>
    </row>
    <row r="13" spans="2:19">
      <c r="B13" s="292" t="s">
        <v>7</v>
      </c>
      <c r="C13" s="293"/>
      <c r="D13" s="87"/>
      <c r="E13" s="15"/>
      <c r="F13" s="149">
        <v>45658</v>
      </c>
      <c r="H13" s="286"/>
      <c r="I13" s="287"/>
      <c r="J13" s="288"/>
      <c r="K13" s="28"/>
      <c r="L13" s="245"/>
      <c r="M13" s="28"/>
    </row>
    <row r="14" spans="2:19">
      <c r="B14" s="227" t="s">
        <v>6</v>
      </c>
      <c r="C14" s="228"/>
      <c r="D14" s="87"/>
      <c r="E14" s="15"/>
      <c r="F14" s="148" t="s">
        <v>8</v>
      </c>
      <c r="H14" s="286"/>
      <c r="I14" s="287"/>
      <c r="J14" s="288"/>
      <c r="K14" s="28"/>
      <c r="L14" s="245"/>
      <c r="M14" s="28"/>
    </row>
    <row r="15" spans="2:19">
      <c r="B15" s="292" t="s">
        <v>145</v>
      </c>
      <c r="C15" s="293"/>
      <c r="D15" s="87"/>
      <c r="E15" s="15"/>
      <c r="F15" s="150" t="s">
        <v>8</v>
      </c>
      <c r="H15" s="286"/>
      <c r="I15" s="287"/>
      <c r="J15" s="288"/>
      <c r="K15" s="28"/>
      <c r="L15" s="245"/>
      <c r="M15" s="28"/>
    </row>
    <row r="16" spans="2:19">
      <c r="B16" s="292" t="s">
        <v>44</v>
      </c>
      <c r="C16" s="293"/>
      <c r="D16" s="87"/>
      <c r="E16" s="15"/>
      <c r="F16" s="150" t="s">
        <v>8</v>
      </c>
      <c r="H16" s="286"/>
      <c r="I16" s="287"/>
      <c r="J16" s="288"/>
      <c r="K16" s="28"/>
      <c r="L16" s="245"/>
      <c r="M16" s="28"/>
    </row>
    <row r="17" spans="2:15">
      <c r="B17" s="300" t="s">
        <v>25</v>
      </c>
      <c r="C17" s="301"/>
      <c r="D17" s="87"/>
      <c r="E17" s="15"/>
      <c r="F17" s="151" t="s">
        <v>8</v>
      </c>
      <c r="H17" s="286"/>
      <c r="I17" s="287"/>
      <c r="J17" s="288"/>
      <c r="K17" s="28"/>
      <c r="L17" s="245"/>
      <c r="M17" s="28"/>
    </row>
    <row r="18" spans="2:15">
      <c r="B18" s="86" t="s">
        <v>40</v>
      </c>
      <c r="C18" s="308">
        <v>0.75</v>
      </c>
      <c r="D18" s="309"/>
      <c r="E18" s="15"/>
      <c r="F18" s="72">
        <f>IF($F$17="…",0,$F$17*C18)</f>
        <v>0</v>
      </c>
      <c r="H18" s="286"/>
      <c r="I18" s="287"/>
      <c r="J18" s="288"/>
      <c r="K18" s="28"/>
      <c r="L18" s="245"/>
      <c r="M18" s="28"/>
    </row>
    <row r="19" spans="2:15">
      <c r="B19" s="86" t="s">
        <v>41</v>
      </c>
      <c r="C19" s="304">
        <v>0.25</v>
      </c>
      <c r="D19" s="305"/>
      <c r="E19" s="15"/>
      <c r="F19" s="72">
        <f>IF($F$17="…",0,$F$17*C19)</f>
        <v>0</v>
      </c>
      <c r="H19" s="286"/>
      <c r="I19" s="287"/>
      <c r="J19" s="288"/>
      <c r="K19" s="28"/>
      <c r="L19" s="245"/>
      <c r="M19" s="28"/>
    </row>
    <row r="20" spans="2:15">
      <c r="B20" s="65" t="s">
        <v>42</v>
      </c>
      <c r="C20" s="306">
        <f>100%-C18-C19</f>
        <v>0</v>
      </c>
      <c r="D20" s="307"/>
      <c r="E20" s="15"/>
      <c r="F20" s="73">
        <f>IF($F$17="…",0,$F$17*C20)</f>
        <v>0</v>
      </c>
      <c r="H20" s="286"/>
      <c r="I20" s="287"/>
      <c r="J20" s="288"/>
      <c r="K20" s="28"/>
      <c r="L20" s="245"/>
      <c r="M20" s="28"/>
    </row>
    <row r="21" spans="2:15">
      <c r="F21" s="69"/>
      <c r="H21" s="286"/>
      <c r="I21" s="287"/>
      <c r="J21" s="288"/>
      <c r="K21" s="28"/>
      <c r="L21" s="245"/>
      <c r="M21" s="28"/>
    </row>
    <row r="22" spans="2:15">
      <c r="B22" s="24" t="s">
        <v>24</v>
      </c>
      <c r="C22" s="105"/>
      <c r="D22" s="25"/>
      <c r="F22" s="70"/>
      <c r="H22" s="286"/>
      <c r="I22" s="287"/>
      <c r="J22" s="288"/>
      <c r="K22" s="28"/>
      <c r="L22" s="245"/>
      <c r="M22" s="28"/>
    </row>
    <row r="23" spans="2:15">
      <c r="B23" s="62" t="s">
        <v>46</v>
      </c>
      <c r="C23" s="106"/>
      <c r="D23" s="20"/>
      <c r="F23" s="152">
        <v>0</v>
      </c>
      <c r="H23" s="286"/>
      <c r="I23" s="287"/>
      <c r="J23" s="288"/>
      <c r="K23" s="28"/>
      <c r="L23" s="245"/>
      <c r="M23" s="28"/>
    </row>
    <row r="24" spans="2:15">
      <c r="B24" s="63" t="s">
        <v>45</v>
      </c>
      <c r="C24" s="107"/>
      <c r="D24" s="16"/>
      <c r="F24" s="153">
        <v>0</v>
      </c>
      <c r="H24" s="286"/>
      <c r="I24" s="287"/>
      <c r="J24" s="288"/>
      <c r="K24" s="28"/>
      <c r="L24" s="245"/>
      <c r="M24" s="28"/>
    </row>
    <row r="25" spans="2:15">
      <c r="B25" s="63" t="s">
        <v>117</v>
      </c>
      <c r="C25" s="107"/>
      <c r="D25" s="16"/>
      <c r="F25" s="154">
        <v>0</v>
      </c>
      <c r="H25" s="286"/>
      <c r="I25" s="287"/>
      <c r="J25" s="288"/>
      <c r="K25" s="28"/>
      <c r="L25" s="245"/>
      <c r="M25" s="28"/>
    </row>
    <row r="26" spans="2:15">
      <c r="B26" s="64" t="s">
        <v>118</v>
      </c>
      <c r="C26" s="108"/>
      <c r="D26" s="17"/>
      <c r="F26" s="155">
        <v>0</v>
      </c>
      <c r="H26" s="286"/>
      <c r="I26" s="287"/>
      <c r="J26" s="288"/>
      <c r="K26" s="28"/>
      <c r="L26" s="245"/>
      <c r="M26" s="28"/>
    </row>
    <row r="27" spans="2:15" ht="6" customHeight="1">
      <c r="B27" s="1"/>
      <c r="C27" s="1"/>
      <c r="D27" s="1"/>
      <c r="E27" s="1"/>
      <c r="F27" s="69"/>
      <c r="G27" s="1"/>
      <c r="H27" s="286"/>
      <c r="I27" s="287"/>
      <c r="J27" s="288"/>
      <c r="K27" s="28"/>
      <c r="L27" s="245"/>
      <c r="M27" s="28"/>
    </row>
    <row r="28" spans="2:15">
      <c r="B28" s="60" t="s">
        <v>39</v>
      </c>
      <c r="C28" s="110"/>
      <c r="D28" s="61"/>
      <c r="E28" s="4"/>
      <c r="F28" s="131">
        <f>IF($F$17="…",0,IF(F17&gt;0,+(F23+((F24+F25+F26)/100))/F17*10000,0))</f>
        <v>0</v>
      </c>
      <c r="H28" s="289"/>
      <c r="I28" s="290"/>
      <c r="J28" s="291"/>
      <c r="K28" s="28"/>
      <c r="L28" s="246"/>
      <c r="M28" s="28"/>
    </row>
    <row r="29" spans="2:15">
      <c r="B29" s="8"/>
      <c r="C29" s="8"/>
      <c r="D29" s="8"/>
      <c r="K29" s="28"/>
    </row>
    <row r="30" spans="2:15">
      <c r="B30" s="24" t="s">
        <v>4</v>
      </c>
      <c r="C30" s="105"/>
      <c r="D30" s="25"/>
      <c r="F30" s="265" t="s">
        <v>173</v>
      </c>
      <c r="H30" s="27" t="s">
        <v>11</v>
      </c>
      <c r="I30" s="1"/>
      <c r="J30" s="27" t="s">
        <v>6</v>
      </c>
      <c r="L30" s="238" t="s">
        <v>149</v>
      </c>
      <c r="M30" s="213"/>
    </row>
    <row r="31" spans="2:15">
      <c r="B31" s="63" t="s">
        <v>142</v>
      </c>
      <c r="C31" s="107"/>
      <c r="D31" s="16"/>
      <c r="F31" s="207" t="s">
        <v>143</v>
      </c>
      <c r="H31" s="158">
        <v>0.95</v>
      </c>
      <c r="J31" s="18">
        <f>100%-H31</f>
        <v>5.0000000000000044E-2</v>
      </c>
      <c r="K31" s="213"/>
      <c r="L31" s="230"/>
      <c r="M31" s="214" t="str">
        <f>IF((SUM(H31:J31)=100%),"OK","FOUT")</f>
        <v>OK</v>
      </c>
      <c r="O31" s="229"/>
    </row>
    <row r="32" spans="2:15">
      <c r="B32" s="63" t="s">
        <v>47</v>
      </c>
      <c r="C32" s="107"/>
      <c r="D32" s="16"/>
      <c r="F32" s="156" t="s">
        <v>76</v>
      </c>
      <c r="H32" s="158">
        <v>0</v>
      </c>
      <c r="J32" s="19">
        <f>100%-H32</f>
        <v>1</v>
      </c>
      <c r="K32" s="214" t="str">
        <f>IF((SUM(H32:J32)=100%),"OK","FOUT")</f>
        <v>OK</v>
      </c>
      <c r="L32" s="230"/>
      <c r="M32" s="214" t="str">
        <f>IF((SUM(H32:J32)=100%),"OK","FOUT")</f>
        <v>OK</v>
      </c>
      <c r="O32" s="123"/>
    </row>
    <row r="33" spans="2:45">
      <c r="B33" s="65" t="s">
        <v>48</v>
      </c>
      <c r="C33" s="111"/>
      <c r="D33" s="21"/>
      <c r="F33" s="157" t="s">
        <v>76</v>
      </c>
      <c r="H33" s="159">
        <v>0.3</v>
      </c>
      <c r="J33" s="22">
        <f>100%-H33</f>
        <v>0.7</v>
      </c>
      <c r="K33" s="214" t="str">
        <f>IF((SUM(H33:J33)=100%),"OK","FOUT")</f>
        <v>OK</v>
      </c>
      <c r="L33" s="239"/>
      <c r="M33" s="214" t="str">
        <f>IF((SUM(H33:J33)=100%),"OK","FOUT")</f>
        <v>OK</v>
      </c>
      <c r="O33" s="123"/>
    </row>
    <row r="34" spans="2:45">
      <c r="O34" s="124"/>
    </row>
    <row r="35" spans="2:45">
      <c r="B35" s="266" t="s">
        <v>188</v>
      </c>
      <c r="C35" s="105"/>
      <c r="D35" s="25"/>
      <c r="F35" s="264" t="s">
        <v>173</v>
      </c>
      <c r="H35" s="27" t="s">
        <v>11</v>
      </c>
      <c r="I35" s="1"/>
      <c r="J35" s="27" t="s">
        <v>6</v>
      </c>
      <c r="K35" s="214" t="str">
        <f>IF((SUM(H35:J35)=100%),"OK","FOUT")</f>
        <v>FOUT</v>
      </c>
      <c r="L35" s="238" t="s">
        <v>149</v>
      </c>
      <c r="M35" s="211"/>
      <c r="O35" s="124"/>
    </row>
    <row r="36" spans="2:45">
      <c r="B36" s="218" t="s">
        <v>49</v>
      </c>
      <c r="C36" s="106"/>
      <c r="D36" s="20"/>
      <c r="F36" s="156" t="s">
        <v>76</v>
      </c>
      <c r="H36" s="160">
        <v>1</v>
      </c>
      <c r="J36" s="18">
        <v>0</v>
      </c>
      <c r="K36" s="211"/>
      <c r="L36" s="230"/>
      <c r="M36" s="214" t="str">
        <f>IF((SUM(H36:J36)=100%),"OK","FOUT")</f>
        <v>OK</v>
      </c>
      <c r="O36" s="124"/>
    </row>
    <row r="37" spans="2:45">
      <c r="B37" s="231" t="s">
        <v>146</v>
      </c>
      <c r="C37" s="204"/>
      <c r="D37" s="205"/>
      <c r="F37" s="194" t="s">
        <v>140</v>
      </c>
      <c r="H37" s="248"/>
      <c r="J37" s="232"/>
      <c r="K37" s="211"/>
      <c r="L37" s="230"/>
      <c r="M37" s="214"/>
      <c r="O37" s="124"/>
    </row>
    <row r="38" spans="2:45">
      <c r="B38" s="231" t="s">
        <v>147</v>
      </c>
      <c r="C38" s="204"/>
      <c r="D38" s="205"/>
      <c r="F38" s="194" t="s">
        <v>140</v>
      </c>
      <c r="H38" s="248"/>
      <c r="J38" s="232"/>
      <c r="K38" s="211"/>
      <c r="L38" s="230"/>
      <c r="M38" s="214"/>
      <c r="O38" s="124"/>
    </row>
    <row r="39" spans="2:45">
      <c r="B39" s="231" t="s">
        <v>148</v>
      </c>
      <c r="C39" s="204"/>
      <c r="D39" s="205"/>
      <c r="F39" s="194" t="s">
        <v>140</v>
      </c>
      <c r="H39" s="248"/>
      <c r="J39" s="232"/>
      <c r="K39" s="211"/>
      <c r="L39" s="230"/>
      <c r="M39" s="214"/>
      <c r="O39" s="124"/>
    </row>
    <row r="40" spans="2:45">
      <c r="B40" s="217" t="s">
        <v>131</v>
      </c>
      <c r="C40" s="107"/>
      <c r="D40" s="16"/>
      <c r="F40" s="156" t="s">
        <v>76</v>
      </c>
      <c r="H40" s="160">
        <v>0.3</v>
      </c>
      <c r="J40" s="19">
        <f t="shared" ref="J40:J42" si="0">100%-H40</f>
        <v>0.7</v>
      </c>
      <c r="K40" s="211"/>
      <c r="L40" s="230"/>
      <c r="M40" s="214" t="str">
        <f t="shared" ref="M40" si="1">IF((SUM(H40:J40)=100%),"OK","FOUT")</f>
        <v>OK</v>
      </c>
      <c r="O40" s="123"/>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2:45">
      <c r="B41" s="217" t="s">
        <v>134</v>
      </c>
      <c r="C41" s="107"/>
      <c r="D41" s="16"/>
      <c r="F41" s="156" t="s">
        <v>76</v>
      </c>
      <c r="H41" s="160">
        <v>0.1</v>
      </c>
      <c r="J41" s="19">
        <f t="shared" si="0"/>
        <v>0.9</v>
      </c>
      <c r="K41" s="214"/>
      <c r="L41" s="230"/>
      <c r="M41" s="214" t="str">
        <f>IF((SUM(H41:J41)=100%),"OK","FOUT")</f>
        <v>OK</v>
      </c>
      <c r="O41" s="123"/>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2:45">
      <c r="B42" s="219" t="s">
        <v>50</v>
      </c>
      <c r="C42" s="108"/>
      <c r="D42" s="17"/>
      <c r="F42" s="157" t="s">
        <v>76</v>
      </c>
      <c r="H42" s="159">
        <v>0.75</v>
      </c>
      <c r="J42" s="22">
        <f t="shared" si="0"/>
        <v>0.25</v>
      </c>
      <c r="K42" s="214" t="str">
        <f>IF((SUM(H42:J42)=100%),"OK","FOUT")</f>
        <v>OK</v>
      </c>
      <c r="L42" s="239"/>
      <c r="M42" s="214" t="str">
        <f>IF((SUM(H42:J42)=100%),"OK","FOUT")</f>
        <v>OK</v>
      </c>
      <c r="O42" s="123"/>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2:45">
      <c r="K43" s="214"/>
      <c r="R43" s="4"/>
      <c r="S43" s="4"/>
      <c r="T43" s="4"/>
      <c r="U43" s="4"/>
      <c r="V43" s="4"/>
      <c r="W43" s="4"/>
      <c r="X43" s="121"/>
      <c r="Y43" s="121"/>
      <c r="Z43" s="4"/>
      <c r="AA43" s="4"/>
      <c r="AB43" s="4"/>
      <c r="AC43" s="4"/>
      <c r="AD43" s="4"/>
      <c r="AE43" s="4"/>
      <c r="AF43" s="4"/>
      <c r="AG43" s="4"/>
      <c r="AH43" s="4"/>
      <c r="AI43" s="4"/>
      <c r="AJ43" s="4"/>
      <c r="AK43" s="4"/>
      <c r="AL43" s="4"/>
      <c r="AM43" s="4"/>
      <c r="AN43" s="4"/>
      <c r="AO43" s="4"/>
      <c r="AP43" s="4"/>
      <c r="AQ43" s="4"/>
      <c r="AR43" s="4"/>
      <c r="AS43" s="4"/>
    </row>
    <row r="44" spans="2:45">
      <c r="K44" s="214"/>
      <c r="X44" s="120"/>
      <c r="Y44" s="120"/>
    </row>
    <row r="45" spans="2:45">
      <c r="K45" s="214"/>
      <c r="X45" s="120"/>
      <c r="Y45" s="120"/>
    </row>
    <row r="46" spans="2:45">
      <c r="K46" s="214"/>
      <c r="X46" s="120"/>
      <c r="Y46" s="120"/>
    </row>
    <row r="47" spans="2:45">
      <c r="K47" s="214"/>
      <c r="X47" s="120"/>
      <c r="Y47" s="120"/>
    </row>
    <row r="48" spans="2:45">
      <c r="K48" s="214"/>
      <c r="X48" s="120"/>
      <c r="Y48" s="120"/>
    </row>
    <row r="49" spans="11:25">
      <c r="K49" s="214"/>
      <c r="X49" s="120"/>
      <c r="Y49" s="120"/>
    </row>
    <row r="50" spans="11:25">
      <c r="K50" s="214"/>
      <c r="X50" s="120"/>
      <c r="Y50" s="120"/>
    </row>
    <row r="51" spans="11:25">
      <c r="K51" s="214"/>
      <c r="X51" s="120"/>
      <c r="Y51" s="120"/>
    </row>
    <row r="52" spans="11:25">
      <c r="K52" s="214"/>
      <c r="X52" s="120"/>
      <c r="Y52" s="120"/>
    </row>
    <row r="53" spans="11:25">
      <c r="K53" s="214"/>
      <c r="X53" s="120"/>
      <c r="Y53" s="120"/>
    </row>
    <row r="54" spans="11:25">
      <c r="K54" s="214"/>
      <c r="X54" s="120"/>
      <c r="Y54" s="120"/>
    </row>
    <row r="55" spans="11:25">
      <c r="K55" s="214"/>
      <c r="X55" s="120"/>
      <c r="Y55" s="120"/>
    </row>
    <row r="56" spans="11:25">
      <c r="K56" s="214"/>
      <c r="X56" s="120"/>
      <c r="Y56" s="120"/>
    </row>
    <row r="57" spans="11:25">
      <c r="K57" s="214"/>
      <c r="X57" s="120"/>
      <c r="Y57" s="120"/>
    </row>
    <row r="58" spans="11:25">
      <c r="K58" s="214"/>
      <c r="X58" s="120"/>
      <c r="Y58" s="120"/>
    </row>
    <row r="59" spans="11:25">
      <c r="K59" s="214"/>
      <c r="X59" s="120"/>
      <c r="Y59" s="120"/>
    </row>
    <row r="60" spans="11:25">
      <c r="K60" s="214"/>
      <c r="X60" s="120"/>
      <c r="Y60" s="120"/>
    </row>
    <row r="61" spans="11:25">
      <c r="K61" s="214"/>
      <c r="X61" s="120"/>
      <c r="Y61" s="120"/>
    </row>
    <row r="62" spans="11:25">
      <c r="K62" s="214"/>
      <c r="X62" s="120"/>
      <c r="Y62" s="120"/>
    </row>
    <row r="63" spans="11:25">
      <c r="K63" s="214"/>
      <c r="X63" s="120"/>
      <c r="Y63" s="120"/>
    </row>
    <row r="64" spans="11:25">
      <c r="K64" s="214"/>
      <c r="X64" s="120"/>
      <c r="Y64" s="120"/>
    </row>
    <row r="65" spans="11:25">
      <c r="K65" s="214"/>
      <c r="X65" s="120"/>
      <c r="Y65" s="120"/>
    </row>
    <row r="66" spans="11:25">
      <c r="K66" s="214"/>
      <c r="X66" s="120"/>
      <c r="Y66" s="120"/>
    </row>
    <row r="67" spans="11:25">
      <c r="K67" s="214"/>
      <c r="X67" s="120"/>
      <c r="Y67" s="120"/>
    </row>
    <row r="68" spans="11:25">
      <c r="K68" s="214"/>
      <c r="X68" s="120"/>
      <c r="Y68" s="120"/>
    </row>
    <row r="69" spans="11:25">
      <c r="K69" s="214"/>
      <c r="X69" s="120"/>
      <c r="Y69" s="120"/>
    </row>
    <row r="70" spans="11:25">
      <c r="K70" s="214"/>
      <c r="X70" s="120"/>
      <c r="Y70" s="120"/>
    </row>
    <row r="71" spans="11:25">
      <c r="K71" s="214"/>
      <c r="X71" s="120"/>
      <c r="Y71" s="120"/>
    </row>
    <row r="72" spans="11:25">
      <c r="K72" s="214"/>
      <c r="X72" s="120"/>
      <c r="Y72" s="120"/>
    </row>
    <row r="73" spans="11:25">
      <c r="K73" s="214"/>
      <c r="X73" s="120"/>
      <c r="Y73" s="120"/>
    </row>
    <row r="74" spans="11:25">
      <c r="K74" s="214"/>
      <c r="X74" s="120"/>
      <c r="Y74" s="120"/>
    </row>
    <row r="75" spans="11:25">
      <c r="K75" s="214"/>
      <c r="X75" s="120"/>
      <c r="Y75" s="120"/>
    </row>
    <row r="76" spans="11:25">
      <c r="K76" s="214"/>
      <c r="X76" s="120"/>
      <c r="Y76" s="120"/>
    </row>
    <row r="77" spans="11:25">
      <c r="K77" s="214"/>
      <c r="X77" s="120"/>
      <c r="Y77" s="120"/>
    </row>
    <row r="78" spans="11:25">
      <c r="K78" s="214"/>
      <c r="X78" s="120"/>
      <c r="Y78" s="120"/>
    </row>
    <row r="79" spans="11:25">
      <c r="K79" s="214"/>
      <c r="X79" s="120"/>
      <c r="Y79" s="120"/>
    </row>
    <row r="80" spans="11:25">
      <c r="K80" s="214"/>
      <c r="X80" s="120"/>
      <c r="Y80" s="120"/>
    </row>
    <row r="81" spans="11:25">
      <c r="K81" s="214"/>
      <c r="X81" s="120"/>
      <c r="Y81" s="120"/>
    </row>
    <row r="82" spans="11:25">
      <c r="K82" s="214"/>
      <c r="X82" s="120"/>
      <c r="Y82" s="120"/>
    </row>
    <row r="83" spans="11:25">
      <c r="K83" s="214"/>
      <c r="X83" s="120"/>
      <c r="Y83" s="120"/>
    </row>
    <row r="84" spans="11:25">
      <c r="K84" s="214"/>
      <c r="X84" s="120"/>
      <c r="Y84" s="120"/>
    </row>
    <row r="85" spans="11:25">
      <c r="K85" s="214"/>
      <c r="X85" s="120"/>
      <c r="Y85" s="120"/>
    </row>
    <row r="86" spans="11:25">
      <c r="K86" s="214"/>
      <c r="X86" s="120"/>
      <c r="Y86" s="120"/>
    </row>
    <row r="87" spans="11:25">
      <c r="K87" s="214"/>
      <c r="X87" s="120"/>
      <c r="Y87" s="120"/>
    </row>
    <row r="88" spans="11:25">
      <c r="K88" s="214"/>
      <c r="X88" s="120"/>
      <c r="Y88" s="120"/>
    </row>
    <row r="89" spans="11:25">
      <c r="K89" s="214"/>
      <c r="X89" s="120"/>
      <c r="Y89" s="120"/>
    </row>
    <row r="90" spans="11:25">
      <c r="K90" s="214"/>
      <c r="X90" s="120"/>
      <c r="Y90" s="120"/>
    </row>
    <row r="91" spans="11:25">
      <c r="K91" s="214"/>
      <c r="X91" s="120"/>
      <c r="Y91" s="120"/>
    </row>
    <row r="92" spans="11:25">
      <c r="K92" s="214"/>
      <c r="X92" s="120"/>
      <c r="Y92" s="120"/>
    </row>
    <row r="93" spans="11:25">
      <c r="K93" s="214"/>
      <c r="X93" s="120"/>
      <c r="Y93" s="120"/>
    </row>
    <row r="94" spans="11:25">
      <c r="K94" s="214"/>
      <c r="X94" s="120"/>
      <c r="Y94" s="120"/>
    </row>
    <row r="95" spans="11:25">
      <c r="K95" s="214"/>
      <c r="X95" s="120"/>
      <c r="Y95" s="120"/>
    </row>
    <row r="96" spans="11:25">
      <c r="K96" s="214"/>
      <c r="X96" s="120"/>
      <c r="Y96" s="120"/>
    </row>
    <row r="97" spans="11:25">
      <c r="K97" s="214"/>
      <c r="X97" s="120"/>
      <c r="Y97" s="120"/>
    </row>
    <row r="98" spans="11:25">
      <c r="K98" s="214"/>
      <c r="X98" s="120"/>
      <c r="Y98" s="120"/>
    </row>
    <row r="99" spans="11:25">
      <c r="K99" s="214"/>
      <c r="X99" s="120"/>
      <c r="Y99" s="120"/>
    </row>
    <row r="100" spans="11:25">
      <c r="K100" s="214"/>
      <c r="X100" s="120"/>
      <c r="Y100" s="120"/>
    </row>
    <row r="101" spans="11:25">
      <c r="K101" s="214"/>
      <c r="X101" s="120"/>
      <c r="Y101" s="120"/>
    </row>
    <row r="102" spans="11:25">
      <c r="K102" s="214"/>
      <c r="X102" s="120"/>
      <c r="Y102" s="120"/>
    </row>
    <row r="103" spans="11:25">
      <c r="K103" s="214"/>
      <c r="X103" s="120"/>
      <c r="Y103" s="120"/>
    </row>
    <row r="104" spans="11:25">
      <c r="K104" s="214"/>
      <c r="X104" s="120"/>
      <c r="Y104" s="120"/>
    </row>
    <row r="105" spans="11:25">
      <c r="K105" s="214"/>
      <c r="X105" s="120"/>
      <c r="Y105" s="120"/>
    </row>
    <row r="106" spans="11:25">
      <c r="K106" s="214"/>
      <c r="X106" s="120"/>
      <c r="Y106" s="120"/>
    </row>
    <row r="107" spans="11:25">
      <c r="K107" s="214"/>
      <c r="X107" s="120"/>
      <c r="Y107" s="120"/>
    </row>
    <row r="108" spans="11:25">
      <c r="K108" s="214"/>
      <c r="X108" s="120"/>
      <c r="Y108" s="120"/>
    </row>
    <row r="109" spans="11:25">
      <c r="K109" s="214"/>
      <c r="X109" s="120"/>
      <c r="Y109" s="120"/>
    </row>
    <row r="110" spans="11:25">
      <c r="K110" s="214"/>
      <c r="X110" s="120"/>
      <c r="Y110" s="120"/>
    </row>
    <row r="111" spans="11:25">
      <c r="K111" s="214"/>
      <c r="X111" s="120"/>
      <c r="Y111" s="120"/>
    </row>
    <row r="112" spans="11:25">
      <c r="K112" s="214"/>
      <c r="X112" s="120"/>
      <c r="Y112" s="120"/>
    </row>
    <row r="113" spans="11:25">
      <c r="K113" s="214"/>
      <c r="X113" s="120"/>
      <c r="Y113" s="120"/>
    </row>
    <row r="114" spans="11:25">
      <c r="K114" s="214"/>
      <c r="X114" s="120"/>
      <c r="Y114" s="120"/>
    </row>
    <row r="115" spans="11:25">
      <c r="K115" s="214"/>
      <c r="X115" s="120"/>
      <c r="Y115" s="120"/>
    </row>
    <row r="116" spans="11:25">
      <c r="K116" s="214"/>
      <c r="X116" s="120"/>
      <c r="Y116" s="120"/>
    </row>
    <row r="117" spans="11:25">
      <c r="K117" s="214"/>
      <c r="X117" s="120"/>
      <c r="Y117" s="120"/>
    </row>
    <row r="118" spans="11:25">
      <c r="K118" s="214"/>
      <c r="X118" s="120"/>
      <c r="Y118" s="120"/>
    </row>
  </sheetData>
  <sheetProtection algorithmName="SHA-512" hashValue="LBgXRTok14gydDdKlkTL3h3eD/6mLtsyPSxKOKvRLeEKD2lfG7VPWTdxiYukM78k51xRnRwzj4njJ8FrthYlbA==" saltValue="022UHiYYoZ3h9181jOzDQA==" spinCount="100000" sheet="1" formatCells="0" formatColumns="0" formatRows="0" insertColumns="0" insertRows="0" insertHyperlinks="0" deleteColumns="0" deleteRows="0" sort="0" autoFilter="0" pivotTables="0"/>
  <mergeCells count="13">
    <mergeCell ref="C19:D19"/>
    <mergeCell ref="C20:D20"/>
    <mergeCell ref="B15:C15"/>
    <mergeCell ref="H7:J28"/>
    <mergeCell ref="B8:C8"/>
    <mergeCell ref="B10:C10"/>
    <mergeCell ref="B11:C11"/>
    <mergeCell ref="B9:C9"/>
    <mergeCell ref="B12:C12"/>
    <mergeCell ref="B13:C13"/>
    <mergeCell ref="B16:C16"/>
    <mergeCell ref="B17:C17"/>
    <mergeCell ref="C18:D18"/>
  </mergeCells>
  <dataValidations count="2">
    <dataValidation type="list" allowBlank="1" showInputMessage="1" showErrorMessage="1" sqref="F32:F33 F36 F40:F42" xr:uid="{B7EA6161-67B1-4877-A253-136ED68A3D9D}">
      <formula1>$R$6:$R$7</formula1>
    </dataValidation>
    <dataValidation type="list" allowBlank="1" showInputMessage="1" showErrorMessage="1" sqref="F31" xr:uid="{C4ACB932-EB75-48E6-A018-BFE8743A15DC}">
      <formula1>$S$7:$S$9</formula1>
    </dataValidation>
  </dataValidations>
  <printOptions horizontalCentered="1"/>
  <pageMargins left="0.23622047244094491" right="0.23622047244094491" top="0.74803149606299213" bottom="0.74803149606299213" header="0.31496062992125984" footer="0.31496062992125984"/>
  <pageSetup paperSize="9" scale="48" orientation="landscape" horizontalDpi="300" verticalDpi="300" r:id="rId1"/>
  <headerFooter>
    <oddFooter>&amp;LBestand: &amp;F
Tabblad: &amp;A&amp;RPrintdatum: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EC929-53D3-4160-A771-6F58945E3021}">
  <sheetPr codeName="Blad1">
    <tabColor theme="9" tint="0.59999389629810485"/>
    <pageSetUpPr fitToPage="1"/>
  </sheetPr>
  <dimension ref="A2:AR114"/>
  <sheetViews>
    <sheetView zoomScale="55" zoomScaleNormal="55" workbookViewId="0">
      <selection activeCell="AE30" sqref="AE30"/>
    </sheetView>
    <sheetView topLeftCell="A18" workbookViewId="1">
      <selection activeCell="C28" sqref="C28"/>
    </sheetView>
  </sheetViews>
  <sheetFormatPr defaultColWidth="9.36328125" defaultRowHeight="14.5" outlineLevelRow="1" outlineLevelCol="1"/>
  <cols>
    <col min="1" max="1" width="4.54296875" style="2" customWidth="1"/>
    <col min="2" max="2" width="90" style="2" customWidth="1"/>
    <col min="3" max="4" width="13.6328125" style="2" bestFit="1" customWidth="1"/>
    <col min="5" max="5" width="6.6328125" style="2" bestFit="1" customWidth="1"/>
    <col min="6" max="6" width="36.36328125" style="2" customWidth="1"/>
    <col min="7" max="7" width="6.6328125" style="2" customWidth="1"/>
    <col min="8" max="8" width="24.6328125" style="2" customWidth="1"/>
    <col min="9" max="9" width="2.453125" style="2" customWidth="1"/>
    <col min="10" max="10" width="23.453125" style="2" customWidth="1"/>
    <col min="11" max="11" width="6.6328125" style="2" customWidth="1"/>
    <col min="12" max="12" width="50.6328125" style="2" customWidth="1"/>
    <col min="13" max="13" width="4.453125" style="2" customWidth="1"/>
    <col min="14" max="14" width="43.6328125" style="2" hidden="1" customWidth="1" outlineLevel="1"/>
    <col min="15" max="15" width="17.6328125" style="2" hidden="1" customWidth="1" outlineLevel="1"/>
    <col min="16" max="16" width="4" style="2" hidden="1" customWidth="1" outlineLevel="1"/>
    <col min="17" max="17" width="20.36328125" style="2" hidden="1" customWidth="1" outlineLevel="1"/>
    <col min="18" max="18" width="59.36328125" style="2" hidden="1" customWidth="1" outlineLevel="1"/>
    <col min="19" max="30" width="20.36328125" style="2" hidden="1" customWidth="1" outlineLevel="1"/>
    <col min="31" max="31" width="25.6328125" style="2" customWidth="1" collapsed="1"/>
    <col min="32" max="32" width="15" style="2" customWidth="1"/>
    <col min="33" max="33" width="19.54296875" style="2" customWidth="1"/>
    <col min="34" max="34" width="4.453125" style="2" customWidth="1"/>
    <col min="35" max="35" width="13" style="2" customWidth="1"/>
    <col min="36" max="36" width="5" style="2" customWidth="1"/>
    <col min="37" max="16384" width="9.36328125" style="2"/>
  </cols>
  <sheetData>
    <row r="2" spans="2:24" ht="15" customHeight="1">
      <c r="B2" s="188"/>
    </row>
    <row r="3" spans="2:24" ht="18.5">
      <c r="B3" s="241" t="str">
        <f>CONCATENATE("Kostenverhaal Gemeente ",Start!$F$8)</f>
        <v>Kostenverhaal Gemeente …</v>
      </c>
      <c r="C3" s="242"/>
      <c r="D3" s="242"/>
      <c r="E3" s="234"/>
      <c r="F3" s="234"/>
      <c r="G3" s="234"/>
      <c r="H3" s="234"/>
      <c r="I3" s="234"/>
      <c r="J3" s="234"/>
      <c r="K3" s="234"/>
      <c r="L3" s="235"/>
    </row>
    <row r="4" spans="2:24" ht="18.5">
      <c r="B4" s="240" t="str">
        <f>CONCATENATE("Anterieure overeenkomst ",Start!$F$9)</f>
        <v>Anterieure overeenkomst …</v>
      </c>
      <c r="C4" s="243"/>
      <c r="D4" s="243"/>
      <c r="E4" s="236"/>
      <c r="F4" s="236"/>
      <c r="G4" s="236"/>
      <c r="H4" s="236"/>
      <c r="I4" s="236"/>
      <c r="J4" s="236"/>
      <c r="K4" s="236"/>
      <c r="L4" s="237"/>
    </row>
    <row r="5" spans="2:24" ht="7.5" customHeight="1">
      <c r="B5" s="3"/>
      <c r="C5" s="3"/>
      <c r="D5" s="3"/>
    </row>
    <row r="6" spans="2:24" s="23" customFormat="1" ht="15.5">
      <c r="B6" s="78" t="s">
        <v>151</v>
      </c>
      <c r="C6" s="132"/>
      <c r="D6" s="79"/>
      <c r="F6" s="80"/>
      <c r="H6" s="81"/>
      <c r="I6" s="206"/>
      <c r="J6" s="82"/>
      <c r="K6" s="28"/>
      <c r="L6" s="238" t="s">
        <v>149</v>
      </c>
      <c r="M6" s="2"/>
    </row>
    <row r="7" spans="2:24">
      <c r="B7" s="24" t="s">
        <v>4</v>
      </c>
      <c r="C7" s="105"/>
      <c r="D7" s="25"/>
      <c r="F7" s="71"/>
      <c r="H7" s="27" t="s">
        <v>11</v>
      </c>
      <c r="I7" s="1"/>
      <c r="J7" s="27" t="s">
        <v>6</v>
      </c>
      <c r="K7" s="213"/>
      <c r="L7" s="30"/>
    </row>
    <row r="8" spans="2:24">
      <c r="B8" s="63" t="str">
        <f>Start!B31</f>
        <v>1.1. Ruimtelijk besluit</v>
      </c>
      <c r="C8" s="106"/>
      <c r="D8" s="20"/>
      <c r="F8" s="249" t="str">
        <f>Start!F31</f>
        <v>Gedetailleerd omgevingsplan</v>
      </c>
      <c r="H8" s="250">
        <f>Start!H31</f>
        <v>0.95</v>
      </c>
      <c r="J8" s="18">
        <f>Start!J31</f>
        <v>5.0000000000000044E-2</v>
      </c>
      <c r="K8" s="214" t="str">
        <f>IF((SUM(H8:J8)=100%),"OK","FOUT")</f>
        <v>OK</v>
      </c>
      <c r="L8" s="230"/>
      <c r="N8" s="229"/>
    </row>
    <row r="9" spans="2:24">
      <c r="B9" s="63" t="str">
        <f>Start!B32</f>
        <v>1.2 Stedenbouwkundig plan</v>
      </c>
      <c r="C9" s="107"/>
      <c r="D9" s="16"/>
      <c r="F9" s="233" t="str">
        <f>Start!F32</f>
        <v>Ja</v>
      </c>
      <c r="H9" s="250">
        <f>Start!H32</f>
        <v>0</v>
      </c>
      <c r="J9" s="19">
        <f>Start!J32</f>
        <v>1</v>
      </c>
      <c r="K9" s="214" t="str">
        <f>IF((SUM(H9:J9)=100%),"OK","FOUT")</f>
        <v>OK</v>
      </c>
      <c r="L9" s="230"/>
      <c r="N9" s="123"/>
    </row>
    <row r="10" spans="2:24">
      <c r="B10" s="65" t="str">
        <f>Start!B33</f>
        <v>1.3 Beeldkwaliteitsplan</v>
      </c>
      <c r="C10" s="111"/>
      <c r="D10" s="21"/>
      <c r="F10" s="251" t="str">
        <f>Start!F33</f>
        <v>Ja</v>
      </c>
      <c r="H10" s="252">
        <f>Start!H33</f>
        <v>0.3</v>
      </c>
      <c r="J10" s="22">
        <f>Start!J33</f>
        <v>0.7</v>
      </c>
      <c r="K10" s="214" t="str">
        <f>IF((SUM(H10:J10)=100%),"OK","FOUT")</f>
        <v>OK</v>
      </c>
      <c r="L10" s="239"/>
      <c r="N10" s="123"/>
    </row>
    <row r="11" spans="2:24">
      <c r="K11" s="211"/>
    </row>
    <row r="12" spans="2:24">
      <c r="B12" s="266" t="s">
        <v>188</v>
      </c>
      <c r="C12" s="105"/>
      <c r="D12" s="25"/>
      <c r="F12" s="26"/>
      <c r="H12" s="27" t="s">
        <v>11</v>
      </c>
      <c r="I12" s="1"/>
      <c r="J12" s="27" t="s">
        <v>6</v>
      </c>
      <c r="K12" s="211"/>
      <c r="L12" s="238" t="s">
        <v>149</v>
      </c>
      <c r="N12" s="124"/>
    </row>
    <row r="13" spans="2:24">
      <c r="B13" s="218" t="str">
        <f>Start!B36</f>
        <v>2.1 Taxatie inbrengwaarde percelen</v>
      </c>
      <c r="C13" s="106"/>
      <c r="D13" s="20"/>
      <c r="F13" s="233" t="str">
        <f>Start!F36</f>
        <v>Ja</v>
      </c>
      <c r="H13" s="247">
        <f>Start!H36</f>
        <v>1</v>
      </c>
      <c r="J13" s="18">
        <f>Start!J36</f>
        <v>0</v>
      </c>
      <c r="K13" s="214" t="str">
        <f>IF((SUM(H13:J13)=100%),"OK","FOUT")</f>
        <v>OK</v>
      </c>
      <c r="L13" s="230"/>
      <c r="N13" s="124"/>
    </row>
    <row r="14" spans="2:24">
      <c r="B14" s="231" t="str">
        <f>Start!B37</f>
        <v>2.2 Taxatie en aankoop onroerende zaak</v>
      </c>
      <c r="C14" s="204"/>
      <c r="D14" s="205"/>
      <c r="F14" s="233" t="str">
        <f>Start!F37</f>
        <v>n.v.t.</v>
      </c>
      <c r="H14" s="247">
        <f>Start!H37</f>
        <v>0</v>
      </c>
      <c r="J14" s="232">
        <f>Start!J37</f>
        <v>0</v>
      </c>
      <c r="K14" s="214"/>
      <c r="L14" s="230"/>
      <c r="N14" s="124"/>
    </row>
    <row r="15" spans="2:24">
      <c r="B15" s="231" t="str">
        <f>Start!B38</f>
        <v>2.3 Onteigenen van onroerende zaken</v>
      </c>
      <c r="C15" s="204"/>
      <c r="D15" s="205"/>
      <c r="F15" s="233" t="str">
        <f>Start!F38</f>
        <v>n.v.t.</v>
      </c>
      <c r="H15" s="247">
        <f>Start!H38</f>
        <v>0</v>
      </c>
      <c r="J15" s="232">
        <f>Start!J38</f>
        <v>0</v>
      </c>
      <c r="K15" s="214"/>
      <c r="L15" s="230"/>
      <c r="N15" s="124"/>
      <c r="W15" s="120"/>
      <c r="X15" s="120"/>
    </row>
    <row r="16" spans="2:24">
      <c r="B16" s="231" t="str">
        <f>Start!B39</f>
        <v xml:space="preserve">2.4 Vestigen voorkeursrecht </v>
      </c>
      <c r="C16" s="204"/>
      <c r="D16" s="205"/>
      <c r="F16" s="233" t="str">
        <f>Start!F39</f>
        <v>n.v.t.</v>
      </c>
      <c r="H16" s="247">
        <f>Start!H39</f>
        <v>0</v>
      </c>
      <c r="J16" s="232">
        <f>Start!J39</f>
        <v>0</v>
      </c>
      <c r="K16" s="214"/>
      <c r="L16" s="230"/>
      <c r="N16" s="124"/>
      <c r="W16" s="120"/>
      <c r="X16" s="120"/>
    </row>
    <row r="17" spans="1:44">
      <c r="B17" s="217" t="str">
        <f>Start!B40</f>
        <v>2.5 Inrichtingsplan openbare ruimte</v>
      </c>
      <c r="C17" s="107"/>
      <c r="D17" s="16"/>
      <c r="F17" s="233" t="str">
        <f>Start!F40</f>
        <v>Ja</v>
      </c>
      <c r="H17" s="247">
        <f>Start!H40</f>
        <v>0.3</v>
      </c>
      <c r="J17" s="19">
        <f>Start!J40</f>
        <v>0.7</v>
      </c>
      <c r="K17" s="214" t="str">
        <f t="shared" ref="K17" si="0">IF((SUM(H17:J17)=100%),"OK","FOUT")</f>
        <v>OK</v>
      </c>
      <c r="L17" s="230"/>
      <c r="N17" s="123"/>
      <c r="Q17" s="4"/>
      <c r="R17" s="4"/>
      <c r="S17" s="4"/>
      <c r="T17" s="4"/>
      <c r="U17" s="4"/>
      <c r="V17" s="4"/>
      <c r="W17" s="121"/>
      <c r="X17" s="121"/>
      <c r="Y17" s="4"/>
      <c r="Z17" s="4"/>
      <c r="AA17" s="4"/>
      <c r="AB17" s="4"/>
      <c r="AC17" s="4"/>
      <c r="AD17" s="4"/>
      <c r="AE17" s="4"/>
      <c r="AF17" s="4"/>
      <c r="AG17" s="4"/>
      <c r="AH17" s="4"/>
      <c r="AI17" s="4"/>
      <c r="AJ17" s="4"/>
      <c r="AK17" s="4"/>
      <c r="AL17" s="4"/>
      <c r="AM17" s="4"/>
      <c r="AN17" s="4"/>
      <c r="AO17" s="4"/>
      <c r="AP17" s="4"/>
      <c r="AQ17" s="4"/>
      <c r="AR17" s="4"/>
    </row>
    <row r="18" spans="1:44">
      <c r="B18" s="217" t="str">
        <f>Start!B41</f>
        <v>2.6 Voorbereiding, toezicht en directievoering bij civiel- en cultuurtechnische werken</v>
      </c>
      <c r="C18" s="107"/>
      <c r="D18" s="16"/>
      <c r="F18" s="233" t="str">
        <f>Start!F41</f>
        <v>Ja</v>
      </c>
      <c r="H18" s="247">
        <f>Start!H41</f>
        <v>0.1</v>
      </c>
      <c r="J18" s="19">
        <f>Start!J41</f>
        <v>0.9</v>
      </c>
      <c r="K18" s="214" t="str">
        <f>IF((SUM(H18:J18)=100%),"OK","FOUT")</f>
        <v>OK</v>
      </c>
      <c r="L18" s="230"/>
      <c r="N18" s="123"/>
      <c r="Q18" s="4"/>
      <c r="R18" s="4"/>
      <c r="S18" s="4"/>
      <c r="T18" s="4"/>
      <c r="U18" s="4"/>
      <c r="V18" s="4"/>
      <c r="W18" s="121"/>
      <c r="X18" s="121"/>
      <c r="Y18" s="4"/>
      <c r="Z18" s="4"/>
      <c r="AA18" s="4"/>
      <c r="AB18" s="4"/>
      <c r="AC18" s="4"/>
      <c r="AD18" s="4"/>
      <c r="AE18" s="4"/>
      <c r="AF18" s="4"/>
      <c r="AG18" s="4"/>
      <c r="AH18" s="4"/>
      <c r="AI18" s="4"/>
      <c r="AJ18" s="4"/>
      <c r="AK18" s="4"/>
      <c r="AL18" s="4"/>
      <c r="AM18" s="4"/>
      <c r="AN18" s="4"/>
      <c r="AO18" s="4"/>
      <c r="AP18" s="4"/>
      <c r="AQ18" s="4"/>
      <c r="AR18" s="4"/>
    </row>
    <row r="19" spans="1:44">
      <c r="B19" s="219" t="str">
        <f>Start!B42</f>
        <v>2.7 Algemene en financiële verantwoording en aansturing van het project</v>
      </c>
      <c r="C19" s="108"/>
      <c r="D19" s="17"/>
      <c r="F19" s="251" t="str">
        <f>Start!F42</f>
        <v>Ja</v>
      </c>
      <c r="H19" s="252">
        <f>Start!H42</f>
        <v>0.75</v>
      </c>
      <c r="J19" s="22">
        <f>Start!J42</f>
        <v>0.25</v>
      </c>
      <c r="K19" s="214" t="str">
        <f>IF((SUM(H19:J19)=100%),"OK","FOUT")</f>
        <v>OK</v>
      </c>
      <c r="L19" s="239"/>
      <c r="N19" s="123"/>
      <c r="Q19" s="4"/>
      <c r="R19" s="4"/>
      <c r="S19" s="4"/>
      <c r="T19" s="4"/>
      <c r="U19" s="4"/>
      <c r="V19" s="4"/>
      <c r="W19" s="121"/>
      <c r="X19" s="121"/>
      <c r="Y19" s="4"/>
      <c r="Z19" s="4"/>
      <c r="AA19" s="4"/>
      <c r="AB19" s="4"/>
      <c r="AC19" s="4"/>
      <c r="AD19" s="4"/>
      <c r="AE19" s="4"/>
      <c r="AF19" s="4"/>
      <c r="AG19" s="4"/>
      <c r="AH19" s="4"/>
      <c r="AI19" s="4"/>
      <c r="AJ19" s="4"/>
      <c r="AK19" s="4"/>
      <c r="AL19" s="4"/>
      <c r="AM19" s="4"/>
      <c r="AN19" s="4"/>
      <c r="AO19" s="4"/>
      <c r="AP19" s="4"/>
      <c r="AQ19" s="4"/>
      <c r="AR19" s="4"/>
    </row>
    <row r="20" spans="1:44">
      <c r="Q20" s="4"/>
      <c r="R20" s="4"/>
      <c r="S20" s="4"/>
      <c r="T20" s="4"/>
      <c r="U20" s="4"/>
      <c r="V20" s="4"/>
      <c r="W20" s="121"/>
      <c r="X20" s="121"/>
      <c r="Y20" s="4"/>
      <c r="Z20" s="4"/>
      <c r="AA20" s="4"/>
      <c r="AB20" s="4"/>
      <c r="AC20" s="4"/>
      <c r="AD20" s="4"/>
      <c r="AE20" s="4"/>
      <c r="AF20" s="4"/>
      <c r="AG20" s="4"/>
      <c r="AH20" s="4"/>
      <c r="AI20" s="4"/>
      <c r="AJ20" s="4"/>
      <c r="AK20" s="4"/>
      <c r="AL20" s="4"/>
      <c r="AM20" s="4"/>
      <c r="AN20" s="4"/>
      <c r="AO20" s="4"/>
      <c r="AP20" s="4"/>
      <c r="AQ20" s="4"/>
      <c r="AR20" s="4"/>
    </row>
    <row r="21" spans="1:44" s="23" customFormat="1" ht="15.5">
      <c r="A21" s="2"/>
      <c r="B21" s="83" t="s">
        <v>190</v>
      </c>
      <c r="C21" s="84"/>
      <c r="D21" s="84"/>
      <c r="F21" s="85"/>
      <c r="H21" s="85"/>
      <c r="J21" s="85"/>
      <c r="L21" s="238" t="s">
        <v>149</v>
      </c>
      <c r="M21" s="2"/>
      <c r="N21" s="2"/>
      <c r="O21" s="2"/>
      <c r="P21" s="2"/>
      <c r="Q21" s="2"/>
      <c r="R21" s="2"/>
      <c r="S21" s="2"/>
      <c r="T21" s="29"/>
      <c r="U21" s="29"/>
      <c r="V21" s="29"/>
      <c r="W21" s="122"/>
      <c r="X21" s="122"/>
      <c r="Y21" s="29"/>
      <c r="Z21" s="29"/>
      <c r="AA21" s="29"/>
      <c r="AB21" s="29"/>
      <c r="AC21" s="29"/>
      <c r="AD21" s="29"/>
      <c r="AE21" s="29"/>
      <c r="AF21" s="29"/>
      <c r="AG21" s="29"/>
      <c r="AH21" s="29"/>
      <c r="AI21" s="29"/>
      <c r="AJ21" s="29"/>
      <c r="AK21" s="29"/>
      <c r="AL21" s="29"/>
      <c r="AM21" s="29"/>
      <c r="AN21" s="29"/>
      <c r="AO21" s="29"/>
      <c r="AP21" s="29"/>
      <c r="AQ21" s="29"/>
      <c r="AR21" s="29"/>
    </row>
    <row r="22" spans="1:44">
      <c r="B22" s="34" t="s">
        <v>51</v>
      </c>
      <c r="C22" s="35" t="s">
        <v>66</v>
      </c>
      <c r="D22" s="35" t="s">
        <v>67</v>
      </c>
      <c r="F22" s="30" t="s">
        <v>10</v>
      </c>
      <c r="G22" s="31"/>
      <c r="H22" s="30" t="s">
        <v>5</v>
      </c>
      <c r="I22" s="31"/>
      <c r="J22" s="30" t="s">
        <v>6</v>
      </c>
      <c r="K22" s="43"/>
      <c r="L22" s="30"/>
      <c r="T22" s="4"/>
      <c r="U22" s="4"/>
      <c r="V22" s="4"/>
      <c r="W22" s="121"/>
      <c r="X22" s="121"/>
      <c r="Y22" s="4"/>
      <c r="Z22" s="4"/>
      <c r="AA22" s="4"/>
      <c r="AB22" s="4"/>
      <c r="AC22" s="4"/>
      <c r="AD22" s="4"/>
      <c r="AE22" s="4"/>
      <c r="AF22" s="4"/>
      <c r="AG22" s="4"/>
      <c r="AH22" s="4"/>
      <c r="AI22" s="4"/>
      <c r="AJ22" s="4"/>
      <c r="AK22" s="4"/>
      <c r="AL22" s="4"/>
      <c r="AM22" s="4"/>
      <c r="AN22" s="4"/>
      <c r="AO22" s="4"/>
      <c r="AP22" s="4"/>
      <c r="AQ22" s="4"/>
      <c r="AR22" s="4"/>
    </row>
    <row r="23" spans="1:44">
      <c r="A23" s="2" t="s">
        <v>62</v>
      </c>
      <c r="B23" s="94" t="str">
        <f>IF(F8=Start!$S$9,Start!S9,CONCATENATE("1.1 Opstellen en vaststellen ",F8))</f>
        <v>1.1 Opstellen en vaststellen Gedetailleerd omgevingsplan</v>
      </c>
      <c r="C23" s="112">
        <f>SUM(C24:C29)</f>
        <v>0</v>
      </c>
      <c r="D23" s="95">
        <f>IF(C23=0,0,F23/C23)</f>
        <v>0</v>
      </c>
      <c r="F23" s="95">
        <f>SUM(F24:F30)</f>
        <v>0</v>
      </c>
      <c r="G23" s="31"/>
      <c r="H23" s="96">
        <f>SUM(H24:H30)</f>
        <v>0</v>
      </c>
      <c r="I23" s="31"/>
      <c r="J23" s="97">
        <f>SUM(J24:J30)</f>
        <v>0</v>
      </c>
      <c r="K23" s="42"/>
      <c r="L23" s="253"/>
      <c r="T23" s="4"/>
      <c r="U23" s="4"/>
      <c r="V23" s="4"/>
      <c r="W23" s="121"/>
      <c r="X23" s="121"/>
      <c r="Y23" s="4"/>
      <c r="Z23" s="4"/>
      <c r="AA23" s="4"/>
      <c r="AB23" s="4"/>
      <c r="AC23" s="4"/>
      <c r="AD23" s="4"/>
      <c r="AE23" s="4"/>
      <c r="AF23" s="4"/>
      <c r="AG23" s="4"/>
      <c r="AH23" s="4"/>
      <c r="AI23" s="4"/>
      <c r="AJ23" s="4"/>
      <c r="AK23" s="4"/>
      <c r="AL23" s="4"/>
      <c r="AM23" s="4"/>
      <c r="AN23" s="4"/>
      <c r="AO23" s="4"/>
      <c r="AP23" s="4"/>
      <c r="AQ23" s="4"/>
      <c r="AR23" s="4"/>
    </row>
    <row r="24" spans="1:44" outlineLevel="1">
      <c r="B24" s="90" t="s">
        <v>68</v>
      </c>
      <c r="C24" s="161"/>
      <c r="D24" s="162">
        <f>+$O$31</f>
        <v>151</v>
      </c>
      <c r="F24" s="88">
        <f t="shared" ref="F24:F30" si="1">IF($F$8=$R$29,"n.v.t",C24*D24)</f>
        <v>0</v>
      </c>
      <c r="H24" s="88">
        <f t="shared" ref="H24:H30" si="2">IF($F$8=$R$29,"n.v.t.",H$8*F24)</f>
        <v>0</v>
      </c>
      <c r="I24" s="41"/>
      <c r="J24" s="88">
        <f t="shared" ref="J24:J30" si="3">IF($F$8=$R$29,"n.v.t.",J$8*F24)</f>
        <v>0</v>
      </c>
      <c r="L24" s="230"/>
      <c r="T24" s="127"/>
      <c r="V24" s="128"/>
      <c r="W24" s="120"/>
      <c r="X24" s="120"/>
    </row>
    <row r="25" spans="1:44" ht="15.5" outlineLevel="1">
      <c r="B25" s="93" t="s">
        <v>69</v>
      </c>
      <c r="C25" s="163"/>
      <c r="D25" s="164">
        <f>+$O$33</f>
        <v>171</v>
      </c>
      <c r="F25" s="91">
        <f t="shared" si="1"/>
        <v>0</v>
      </c>
      <c r="H25" s="91">
        <f t="shared" si="2"/>
        <v>0</v>
      </c>
      <c r="I25" s="41"/>
      <c r="J25" s="91">
        <f t="shared" si="3"/>
        <v>0</v>
      </c>
      <c r="L25" s="230"/>
      <c r="N25" s="51" t="s">
        <v>34</v>
      </c>
      <c r="O25" s="52" t="s">
        <v>35</v>
      </c>
      <c r="P25" s="23"/>
      <c r="Q25" s="6" t="s">
        <v>76</v>
      </c>
      <c r="R25" s="7" t="s">
        <v>1</v>
      </c>
      <c r="S25" s="23"/>
      <c r="T25" s="126"/>
      <c r="U25" s="126"/>
      <c r="V25" s="126"/>
      <c r="W25" s="120"/>
      <c r="X25" s="120"/>
    </row>
    <row r="26" spans="1:44" outlineLevel="1">
      <c r="B26" s="93" t="s">
        <v>70</v>
      </c>
      <c r="C26" s="163"/>
      <c r="D26" s="164">
        <f>+$O$35</f>
        <v>151</v>
      </c>
      <c r="F26" s="91">
        <f t="shared" si="1"/>
        <v>0</v>
      </c>
      <c r="H26" s="91">
        <f t="shared" si="2"/>
        <v>0</v>
      </c>
      <c r="I26" s="41"/>
      <c r="J26" s="91">
        <f t="shared" si="3"/>
        <v>0</v>
      </c>
      <c r="L26" s="230"/>
      <c r="N26" s="53" t="s">
        <v>30</v>
      </c>
      <c r="O26" s="54">
        <v>151</v>
      </c>
      <c r="Q26" s="6" t="s">
        <v>77</v>
      </c>
      <c r="R26" s="66" t="s">
        <v>63</v>
      </c>
      <c r="T26" s="126"/>
      <c r="U26" s="126"/>
      <c r="V26" s="126"/>
      <c r="W26" s="120"/>
      <c r="X26" s="120"/>
    </row>
    <row r="27" spans="1:44" outlineLevel="1">
      <c r="B27" s="93" t="s">
        <v>71</v>
      </c>
      <c r="C27" s="163"/>
      <c r="D27" s="164">
        <f>+$O$32</f>
        <v>151</v>
      </c>
      <c r="F27" s="91">
        <f t="shared" si="1"/>
        <v>0</v>
      </c>
      <c r="H27" s="91">
        <f t="shared" si="2"/>
        <v>0</v>
      </c>
      <c r="I27" s="41"/>
      <c r="J27" s="91">
        <f t="shared" si="3"/>
        <v>0</v>
      </c>
      <c r="L27" s="230"/>
      <c r="N27" s="53" t="s">
        <v>31</v>
      </c>
      <c r="O27" s="54">
        <v>132</v>
      </c>
      <c r="R27" s="67" t="s">
        <v>64</v>
      </c>
      <c r="T27" s="126"/>
      <c r="U27" s="126"/>
      <c r="V27" s="126"/>
      <c r="W27" s="120"/>
      <c r="X27" s="120"/>
    </row>
    <row r="28" spans="1:44" outlineLevel="1">
      <c r="B28" s="93" t="s">
        <v>72</v>
      </c>
      <c r="C28" s="163"/>
      <c r="D28" s="164">
        <f>+$O$26</f>
        <v>151</v>
      </c>
      <c r="F28" s="91">
        <f t="shared" si="1"/>
        <v>0</v>
      </c>
      <c r="H28" s="91">
        <f t="shared" si="2"/>
        <v>0</v>
      </c>
      <c r="I28" s="41"/>
      <c r="J28" s="91">
        <f t="shared" si="3"/>
        <v>0</v>
      </c>
      <c r="L28" s="230"/>
      <c r="N28" s="53" t="s">
        <v>36</v>
      </c>
      <c r="O28" s="54">
        <v>151</v>
      </c>
      <c r="R28" s="68" t="s">
        <v>65</v>
      </c>
      <c r="T28" s="129"/>
      <c r="U28" s="129"/>
      <c r="V28" s="129"/>
      <c r="W28" s="120"/>
      <c r="X28" s="120"/>
    </row>
    <row r="29" spans="1:44" outlineLevel="1">
      <c r="B29" s="99" t="s">
        <v>73</v>
      </c>
      <c r="C29" s="165"/>
      <c r="D29" s="166">
        <f>+$O$27</f>
        <v>132</v>
      </c>
      <c r="F29" s="100">
        <f t="shared" si="1"/>
        <v>0</v>
      </c>
      <c r="H29" s="100">
        <f t="shared" si="2"/>
        <v>0</v>
      </c>
      <c r="I29" s="41"/>
      <c r="J29" s="100">
        <f t="shared" si="3"/>
        <v>0</v>
      </c>
      <c r="L29" s="230"/>
      <c r="N29" s="53" t="s">
        <v>33</v>
      </c>
      <c r="O29" s="55">
        <v>151</v>
      </c>
      <c r="R29" s="2" t="s">
        <v>138</v>
      </c>
      <c r="T29" s="126"/>
      <c r="U29" s="126"/>
      <c r="V29" s="126"/>
      <c r="W29" s="120"/>
      <c r="X29" s="120"/>
    </row>
    <row r="30" spans="1:44" outlineLevel="1">
      <c r="B30" s="169" t="str">
        <f>B23</f>
        <v>1.1 Opstellen en vaststellen Gedetailleerd omgevingsplan</v>
      </c>
      <c r="C30" s="163"/>
      <c r="D30" s="164"/>
      <c r="F30" s="100">
        <f t="shared" si="1"/>
        <v>0</v>
      </c>
      <c r="H30" s="100">
        <f t="shared" si="2"/>
        <v>0</v>
      </c>
      <c r="I30" s="41"/>
      <c r="J30" s="100">
        <f t="shared" si="3"/>
        <v>0</v>
      </c>
      <c r="L30" s="230"/>
      <c r="N30" s="56" t="s">
        <v>32</v>
      </c>
      <c r="O30" s="57">
        <v>119</v>
      </c>
      <c r="T30" s="126"/>
      <c r="U30" s="126"/>
      <c r="V30" s="126"/>
      <c r="W30" s="120"/>
      <c r="X30" s="120"/>
    </row>
    <row r="31" spans="1:44">
      <c r="B31" s="101" t="str">
        <f>$B$9</f>
        <v>1.2 Stedenbouwkundig plan</v>
      </c>
      <c r="C31" s="113">
        <f>IF($F$9=$Q$25,SUM(C32:C37),0)</f>
        <v>0</v>
      </c>
      <c r="D31" s="102">
        <f>IF(C31=0,0,IF(F9=$Q$25,F31/C31,0))</f>
        <v>0</v>
      </c>
      <c r="F31" s="102">
        <f>IF($F$9=$Q$25,SUM(F32:F38),0)</f>
        <v>0</v>
      </c>
      <c r="G31" s="31"/>
      <c r="H31" s="103">
        <f>IF($F$9=$Q$25,SUM(H32:H38),0)</f>
        <v>0</v>
      </c>
      <c r="I31" s="31"/>
      <c r="J31" s="104">
        <f>IF($F$9=$Q$25,SUM(J32:J38),0)</f>
        <v>0</v>
      </c>
      <c r="K31" s="42"/>
      <c r="L31" s="230"/>
      <c r="N31" s="53" t="s">
        <v>37</v>
      </c>
      <c r="O31" s="54">
        <v>151</v>
      </c>
      <c r="T31" s="4"/>
      <c r="U31" s="4"/>
      <c r="V31" s="4"/>
      <c r="W31" s="121"/>
      <c r="X31" s="121"/>
      <c r="Y31" s="4"/>
      <c r="Z31" s="4"/>
      <c r="AA31" s="4"/>
      <c r="AB31" s="4"/>
      <c r="AC31" s="4"/>
      <c r="AD31" s="4"/>
      <c r="AE31" s="4"/>
      <c r="AF31" s="4"/>
      <c r="AG31" s="4"/>
      <c r="AH31" s="4"/>
      <c r="AI31" s="4"/>
      <c r="AJ31" s="4"/>
      <c r="AK31" s="4"/>
      <c r="AL31" s="4"/>
      <c r="AM31" s="4"/>
      <c r="AN31" s="4"/>
      <c r="AO31" s="4"/>
      <c r="AP31" s="4"/>
      <c r="AQ31" s="4"/>
      <c r="AR31" s="4"/>
    </row>
    <row r="32" spans="1:44" outlineLevel="1">
      <c r="B32" s="90" t="s">
        <v>70</v>
      </c>
      <c r="C32" s="161"/>
      <c r="D32" s="162">
        <f>$O$35</f>
        <v>151</v>
      </c>
      <c r="F32" s="88">
        <f t="shared" ref="F32:F38" si="4">IF($F$9=$Q$25,C32*D32,0)</f>
        <v>0</v>
      </c>
      <c r="H32" s="88">
        <f>H$9*F32</f>
        <v>0</v>
      </c>
      <c r="I32" s="41"/>
      <c r="J32" s="88">
        <f t="shared" ref="J32:J34" si="5">J$9*$F32</f>
        <v>0</v>
      </c>
      <c r="L32" s="230"/>
      <c r="N32" s="53" t="s">
        <v>3</v>
      </c>
      <c r="O32" s="54">
        <v>151</v>
      </c>
      <c r="T32" s="126"/>
      <c r="U32" s="126"/>
      <c r="V32" s="126"/>
      <c r="W32" s="120"/>
      <c r="X32" s="120"/>
    </row>
    <row r="33" spans="1:44" outlineLevel="1">
      <c r="B33" s="93" t="s">
        <v>69</v>
      </c>
      <c r="C33" s="163"/>
      <c r="D33" s="164">
        <f>$O$33</f>
        <v>171</v>
      </c>
      <c r="F33" s="91">
        <f t="shared" si="4"/>
        <v>0</v>
      </c>
      <c r="H33" s="91">
        <f t="shared" ref="H33:H38" si="6">H$9*F33</f>
        <v>0</v>
      </c>
      <c r="I33" s="41"/>
      <c r="J33" s="91">
        <f t="shared" si="5"/>
        <v>0</v>
      </c>
      <c r="L33" s="230"/>
      <c r="N33" s="53" t="s">
        <v>2</v>
      </c>
      <c r="O33" s="54">
        <v>171</v>
      </c>
      <c r="T33" s="126"/>
      <c r="U33" s="126"/>
      <c r="V33" s="126"/>
      <c r="W33" s="120"/>
      <c r="X33" s="120"/>
    </row>
    <row r="34" spans="1:44" outlineLevel="1">
      <c r="B34" s="93" t="s">
        <v>71</v>
      </c>
      <c r="C34" s="163"/>
      <c r="D34" s="164">
        <f>$O$32</f>
        <v>151</v>
      </c>
      <c r="F34" s="91">
        <f t="shared" si="4"/>
        <v>0</v>
      </c>
      <c r="H34" s="91">
        <f t="shared" si="6"/>
        <v>0</v>
      </c>
      <c r="I34" s="41"/>
      <c r="J34" s="91">
        <f t="shared" si="5"/>
        <v>0</v>
      </c>
      <c r="L34" s="230"/>
      <c r="N34" s="53" t="s">
        <v>38</v>
      </c>
      <c r="O34" s="54">
        <v>119</v>
      </c>
      <c r="T34" s="126"/>
      <c r="U34" s="126"/>
      <c r="V34" s="126"/>
      <c r="W34" s="120"/>
      <c r="X34" s="120"/>
    </row>
    <row r="35" spans="1:44" outlineLevel="1">
      <c r="B35" s="93" t="s">
        <v>73</v>
      </c>
      <c r="C35" s="163"/>
      <c r="D35" s="164">
        <f>$O$27</f>
        <v>132</v>
      </c>
      <c r="F35" s="91">
        <f t="shared" si="4"/>
        <v>0</v>
      </c>
      <c r="H35" s="91">
        <f t="shared" si="6"/>
        <v>0</v>
      </c>
      <c r="I35" s="41"/>
      <c r="J35" s="91">
        <f>J$9*$F35</f>
        <v>0</v>
      </c>
      <c r="L35" s="230"/>
      <c r="N35" s="58" t="s">
        <v>0</v>
      </c>
      <c r="O35" s="59">
        <v>151</v>
      </c>
      <c r="T35" s="126"/>
      <c r="U35" s="126"/>
      <c r="V35" s="126"/>
      <c r="W35" s="120"/>
      <c r="X35" s="120"/>
    </row>
    <row r="36" spans="1:44" outlineLevel="1">
      <c r="B36" s="93" t="s">
        <v>74</v>
      </c>
      <c r="C36" s="163"/>
      <c r="D36" s="164">
        <f>$O$28</f>
        <v>151</v>
      </c>
      <c r="F36" s="91">
        <f t="shared" si="4"/>
        <v>0</v>
      </c>
      <c r="H36" s="91">
        <f t="shared" si="6"/>
        <v>0</v>
      </c>
      <c r="I36" s="41"/>
      <c r="J36" s="91">
        <f t="shared" ref="J36:J38" si="7">J$9*$F36</f>
        <v>0</v>
      </c>
      <c r="L36" s="230"/>
      <c r="T36" s="126"/>
      <c r="U36" s="126"/>
      <c r="V36" s="126"/>
      <c r="W36" s="120"/>
      <c r="X36" s="120"/>
    </row>
    <row r="37" spans="1:44" outlineLevel="1">
      <c r="B37" s="93" t="s">
        <v>75</v>
      </c>
      <c r="C37" s="163"/>
      <c r="D37" s="164">
        <f>$O$30</f>
        <v>119</v>
      </c>
      <c r="F37" s="91">
        <f t="shared" si="4"/>
        <v>0</v>
      </c>
      <c r="H37" s="91">
        <f t="shared" si="6"/>
        <v>0</v>
      </c>
      <c r="I37" s="41"/>
      <c r="J37" s="91">
        <f t="shared" si="7"/>
        <v>0</v>
      </c>
      <c r="L37" s="230"/>
      <c r="T37" s="126"/>
      <c r="U37" s="126"/>
      <c r="V37" s="126"/>
      <c r="W37" s="120"/>
      <c r="X37" s="120"/>
    </row>
    <row r="38" spans="1:44" outlineLevel="1">
      <c r="B38" s="169" t="str">
        <f>B31</f>
        <v>1.2 Stedenbouwkundig plan</v>
      </c>
      <c r="C38" s="163"/>
      <c r="D38" s="164"/>
      <c r="F38" s="100">
        <f t="shared" si="4"/>
        <v>0</v>
      </c>
      <c r="H38" s="100">
        <f t="shared" si="6"/>
        <v>0</v>
      </c>
      <c r="I38" s="41"/>
      <c r="J38" s="100">
        <f t="shared" si="7"/>
        <v>0</v>
      </c>
      <c r="L38" s="230"/>
      <c r="T38" s="126"/>
      <c r="U38" s="126"/>
      <c r="V38" s="126"/>
      <c r="W38" s="120"/>
      <c r="X38" s="120"/>
    </row>
    <row r="39" spans="1:44">
      <c r="A39" s="2" t="s">
        <v>62</v>
      </c>
      <c r="B39" s="101" t="str">
        <f>$B$10</f>
        <v>1.3 Beeldkwaliteitsplan</v>
      </c>
      <c r="C39" s="113">
        <f>IF($F$10=$Q$25,SUM(C40:C43),0)</f>
        <v>0</v>
      </c>
      <c r="D39" s="102">
        <f>IF(C39=0,0,IF(F10=$Q$25,F39/C39,0))</f>
        <v>0</v>
      </c>
      <c r="F39" s="102">
        <f>IF($F$10=$Q$25,SUM(F40:F44),0)</f>
        <v>0</v>
      </c>
      <c r="G39" s="31"/>
      <c r="H39" s="103">
        <f>IF($F$10=$Q$25,SUM(H40:H44),0)</f>
        <v>0</v>
      </c>
      <c r="I39" s="31"/>
      <c r="J39" s="104">
        <f>IF($F$10=$Q$25,SUM(J40:J44),0)</f>
        <v>0</v>
      </c>
      <c r="K39" s="42"/>
      <c r="L39" s="230"/>
      <c r="T39" s="4"/>
      <c r="U39" s="4"/>
      <c r="V39" s="4"/>
      <c r="W39" s="121"/>
      <c r="X39" s="121"/>
      <c r="Y39" s="4"/>
      <c r="Z39" s="4"/>
      <c r="AA39" s="4"/>
      <c r="AB39" s="4"/>
      <c r="AC39" s="4"/>
      <c r="AD39" s="4"/>
      <c r="AE39" s="4"/>
      <c r="AF39" s="4"/>
      <c r="AG39" s="4"/>
      <c r="AH39" s="4"/>
      <c r="AI39" s="4"/>
      <c r="AJ39" s="4"/>
      <c r="AK39" s="4"/>
      <c r="AL39" s="4"/>
      <c r="AM39" s="4"/>
      <c r="AN39" s="4"/>
      <c r="AO39" s="4"/>
      <c r="AP39" s="4"/>
      <c r="AQ39" s="4"/>
      <c r="AR39" s="4"/>
    </row>
    <row r="40" spans="1:44" outlineLevel="1">
      <c r="B40" s="90" t="s">
        <v>70</v>
      </c>
      <c r="C40" s="161"/>
      <c r="D40" s="162">
        <f>$O$35</f>
        <v>151</v>
      </c>
      <c r="F40" s="88">
        <f>IF($F$10=$Q$25,C40*D40,0)</f>
        <v>0</v>
      </c>
      <c r="H40" s="88">
        <f>H$10*$F40</f>
        <v>0</v>
      </c>
      <c r="I40" s="41"/>
      <c r="J40" s="88">
        <f t="shared" ref="J40:J44" si="8">J$10*$F40</f>
        <v>0</v>
      </c>
      <c r="L40" s="230"/>
      <c r="Q40" s="130"/>
      <c r="R40" s="126"/>
      <c r="S40" s="126"/>
      <c r="T40" s="126"/>
      <c r="U40" s="126"/>
      <c r="V40" s="126"/>
      <c r="W40" s="120"/>
      <c r="X40" s="120"/>
    </row>
    <row r="41" spans="1:44" outlineLevel="1">
      <c r="B41" s="93" t="s">
        <v>69</v>
      </c>
      <c r="C41" s="163"/>
      <c r="D41" s="164">
        <f>$O$33</f>
        <v>171</v>
      </c>
      <c r="F41" s="91">
        <f>IF($F$10=$Q$25,C41*D41,0)</f>
        <v>0</v>
      </c>
      <c r="H41" s="91">
        <f t="shared" ref="H41:H44" si="9">H$10*$F41</f>
        <v>0</v>
      </c>
      <c r="I41" s="41"/>
      <c r="J41" s="91">
        <f t="shared" si="8"/>
        <v>0</v>
      </c>
      <c r="L41" s="230"/>
      <c r="Q41" s="130"/>
      <c r="R41" s="126"/>
      <c r="S41" s="126"/>
      <c r="T41" s="126"/>
      <c r="U41" s="126"/>
      <c r="V41" s="126"/>
      <c r="W41" s="120"/>
      <c r="X41" s="120"/>
    </row>
    <row r="42" spans="1:44" outlineLevel="1">
      <c r="B42" s="93" t="s">
        <v>71</v>
      </c>
      <c r="C42" s="163"/>
      <c r="D42" s="164">
        <f>$O$32</f>
        <v>151</v>
      </c>
      <c r="F42" s="91">
        <f>IF($F$10=$Q$25,C42*D42,0)</f>
        <v>0</v>
      </c>
      <c r="H42" s="91">
        <f t="shared" si="9"/>
        <v>0</v>
      </c>
      <c r="I42" s="41"/>
      <c r="J42" s="91">
        <f t="shared" si="8"/>
        <v>0</v>
      </c>
      <c r="L42" s="230"/>
      <c r="Q42" s="130"/>
      <c r="R42" s="126"/>
      <c r="S42" s="126"/>
      <c r="T42" s="126"/>
      <c r="U42" s="126"/>
      <c r="V42" s="126"/>
      <c r="W42" s="120"/>
      <c r="X42" s="120"/>
    </row>
    <row r="43" spans="1:44" outlineLevel="1">
      <c r="B43" s="93" t="s">
        <v>75</v>
      </c>
      <c r="C43" s="163"/>
      <c r="D43" s="164">
        <f>$O$30</f>
        <v>119</v>
      </c>
      <c r="F43" s="91">
        <f>IF($F$10=$Q$25,C43*D43,0)</f>
        <v>0</v>
      </c>
      <c r="H43" s="91">
        <f t="shared" si="9"/>
        <v>0</v>
      </c>
      <c r="I43" s="41"/>
      <c r="J43" s="91">
        <f t="shared" si="8"/>
        <v>0</v>
      </c>
      <c r="L43" s="230"/>
      <c r="Q43" s="130"/>
      <c r="R43" s="126"/>
      <c r="S43" s="126"/>
      <c r="T43" s="126"/>
      <c r="U43" s="126"/>
      <c r="V43" s="126"/>
      <c r="W43" s="120"/>
      <c r="X43" s="120"/>
    </row>
    <row r="44" spans="1:44" outlineLevel="1">
      <c r="B44" s="169" t="str">
        <f>B39</f>
        <v>1.3 Beeldkwaliteitsplan</v>
      </c>
      <c r="C44" s="163"/>
      <c r="D44" s="164"/>
      <c r="F44" s="100">
        <f>IF($F$10=$Q$25,C44*D44,0)</f>
        <v>0</v>
      </c>
      <c r="H44" s="100">
        <f t="shared" si="9"/>
        <v>0</v>
      </c>
      <c r="I44" s="41"/>
      <c r="J44" s="100">
        <f t="shared" si="8"/>
        <v>0</v>
      </c>
      <c r="L44" s="230"/>
      <c r="Q44" s="130"/>
      <c r="R44" s="126"/>
      <c r="S44" s="126"/>
      <c r="T44" s="126"/>
      <c r="U44" s="126"/>
      <c r="V44" s="126"/>
      <c r="W44" s="120"/>
      <c r="X44" s="120"/>
    </row>
    <row r="45" spans="1:44">
      <c r="B45" s="36" t="str">
        <f>CONCATENATE("Totaal ",B21)</f>
        <v>Totaal 1. Omgevingsplan of BOPA kostenverhaals gebied</v>
      </c>
      <c r="C45" s="114">
        <f>C39+C31+C23</f>
        <v>0</v>
      </c>
      <c r="D45" s="37">
        <f>IF(C45=0,0,F45/C45)</f>
        <v>0</v>
      </c>
      <c r="E45" s="12"/>
      <c r="F45" s="32">
        <f>F39+F31+F23</f>
        <v>0</v>
      </c>
      <c r="G45" s="33"/>
      <c r="H45" s="32">
        <f>H39+H31+H23</f>
        <v>0</v>
      </c>
      <c r="I45" s="33"/>
      <c r="J45" s="32">
        <f>J39+J31+J23</f>
        <v>0</v>
      </c>
      <c r="K45" s="33"/>
      <c r="L45" s="239"/>
      <c r="N45" s="14"/>
      <c r="O45" s="14"/>
      <c r="Q45" s="12"/>
      <c r="R45" s="4"/>
      <c r="S45" s="4"/>
      <c r="T45" s="4"/>
      <c r="U45" s="4"/>
      <c r="V45" s="4"/>
      <c r="W45" s="121"/>
      <c r="X45" s="121"/>
      <c r="Y45" s="4"/>
      <c r="Z45" s="4"/>
      <c r="AA45" s="4"/>
      <c r="AB45" s="4"/>
      <c r="AC45" s="4"/>
      <c r="AD45" s="4"/>
      <c r="AE45" s="4"/>
      <c r="AF45" s="4"/>
      <c r="AG45" s="4"/>
      <c r="AH45" s="4"/>
      <c r="AI45" s="4"/>
      <c r="AJ45" s="4"/>
      <c r="AK45" s="4"/>
      <c r="AL45" s="4"/>
      <c r="AM45" s="4"/>
      <c r="AN45" s="4"/>
      <c r="AO45" s="4"/>
      <c r="AP45" s="4"/>
      <c r="AQ45" s="4"/>
      <c r="AR45" s="4"/>
    </row>
    <row r="46" spans="1:44">
      <c r="C46" s="1"/>
      <c r="D46" s="1"/>
      <c r="L46" s="4"/>
      <c r="Q46" s="4"/>
      <c r="R46" s="4"/>
      <c r="S46" s="4"/>
      <c r="T46" s="4"/>
      <c r="U46" s="4"/>
      <c r="V46" s="4"/>
      <c r="W46" s="121"/>
      <c r="X46" s="121"/>
      <c r="Y46" s="4"/>
      <c r="Z46" s="4"/>
      <c r="AA46" s="4"/>
      <c r="AB46" s="4"/>
      <c r="AC46" s="4"/>
      <c r="AD46" s="4"/>
      <c r="AE46" s="4"/>
      <c r="AF46" s="4"/>
      <c r="AG46" s="4"/>
      <c r="AH46" s="4"/>
      <c r="AI46" s="4"/>
      <c r="AJ46" s="4"/>
      <c r="AK46" s="4"/>
      <c r="AL46" s="4"/>
      <c r="AM46" s="4"/>
      <c r="AN46" s="4"/>
      <c r="AO46" s="4"/>
      <c r="AP46" s="4"/>
      <c r="AQ46" s="4"/>
      <c r="AR46" s="4"/>
    </row>
    <row r="47" spans="1:44" ht="15.5">
      <c r="B47" s="83" t="s">
        <v>189</v>
      </c>
      <c r="C47" s="84"/>
      <c r="D47" s="84"/>
      <c r="E47" s="23"/>
      <c r="F47" s="85"/>
      <c r="G47" s="23"/>
      <c r="H47" s="85"/>
      <c r="I47" s="23"/>
      <c r="J47" s="85"/>
      <c r="K47" s="23"/>
      <c r="L47" s="238" t="s">
        <v>149</v>
      </c>
      <c r="Q47" s="4"/>
      <c r="R47" s="4"/>
      <c r="S47" s="4"/>
      <c r="T47" s="4"/>
      <c r="U47" s="4"/>
      <c r="V47" s="4"/>
      <c r="W47" s="121"/>
      <c r="X47" s="121"/>
      <c r="Y47" s="4"/>
      <c r="Z47" s="4"/>
      <c r="AA47" s="4"/>
      <c r="AB47" s="4"/>
      <c r="AC47" s="4"/>
      <c r="AD47" s="4"/>
      <c r="AE47" s="4"/>
      <c r="AF47" s="4"/>
      <c r="AG47" s="4"/>
      <c r="AH47" s="4"/>
      <c r="AI47" s="4"/>
      <c r="AJ47" s="4"/>
      <c r="AK47" s="4"/>
      <c r="AL47" s="4"/>
      <c r="AM47" s="4"/>
      <c r="AN47" s="4"/>
      <c r="AO47" s="4"/>
      <c r="AP47" s="4"/>
      <c r="AQ47" s="4"/>
      <c r="AR47" s="4"/>
    </row>
    <row r="48" spans="1:44">
      <c r="B48" s="34" t="s">
        <v>51</v>
      </c>
      <c r="C48" s="35"/>
      <c r="D48" s="35"/>
      <c r="F48" s="30" t="s">
        <v>10</v>
      </c>
      <c r="G48" s="31"/>
      <c r="H48" s="30" t="s">
        <v>11</v>
      </c>
      <c r="I48" s="31"/>
      <c r="J48" s="30" t="s">
        <v>6</v>
      </c>
      <c r="K48" s="43"/>
      <c r="L48" s="30"/>
      <c r="N48" s="5"/>
      <c r="O48" s="5"/>
      <c r="Q48" s="5"/>
      <c r="R48" s="4"/>
      <c r="S48" s="4"/>
      <c r="T48" s="4"/>
      <c r="U48" s="4"/>
      <c r="V48" s="4"/>
      <c r="W48" s="121"/>
      <c r="X48" s="121"/>
      <c r="Y48" s="4"/>
      <c r="Z48" s="4"/>
      <c r="AA48" s="4"/>
      <c r="AB48" s="4"/>
      <c r="AC48" s="4"/>
      <c r="AD48" s="4"/>
      <c r="AE48" s="4"/>
      <c r="AF48" s="4"/>
      <c r="AG48" s="4"/>
      <c r="AH48" s="4"/>
      <c r="AI48" s="4"/>
      <c r="AJ48" s="4"/>
      <c r="AK48" s="4"/>
      <c r="AL48" s="4"/>
      <c r="AM48" s="4"/>
      <c r="AN48" s="4"/>
      <c r="AO48" s="4"/>
      <c r="AP48" s="4"/>
      <c r="AQ48" s="4"/>
      <c r="AR48" s="4"/>
    </row>
    <row r="49" spans="1:44">
      <c r="A49" s="2" t="s">
        <v>62</v>
      </c>
      <c r="B49" s="94" t="str">
        <f>$B$13</f>
        <v>2.1 Taxatie inbrengwaarde percelen</v>
      </c>
      <c r="C49" s="112">
        <f>IF($F$13=$Q$25,SUM(C50:C53),0)</f>
        <v>0</v>
      </c>
      <c r="D49" s="102">
        <f>IF(C49=0,0,IF(F13=$Q$25,F49/C49,0))</f>
        <v>0</v>
      </c>
      <c r="F49" s="95">
        <f>IF($F$13=$Q$25,SUM(F50:F54),0)</f>
        <v>0</v>
      </c>
      <c r="G49" s="31"/>
      <c r="H49" s="96">
        <f>IF($F$13=$Q$25,SUM(H50:H54),0)</f>
        <v>0</v>
      </c>
      <c r="I49" s="31"/>
      <c r="J49" s="97">
        <f>IF($F$13=$Q$25,SUM(J50:J54),0)</f>
        <v>0</v>
      </c>
      <c r="K49" s="42"/>
      <c r="L49" s="253"/>
      <c r="N49" s="14"/>
      <c r="O49" s="14"/>
      <c r="P49" s="4"/>
      <c r="Q49" s="12"/>
      <c r="R49" s="4"/>
      <c r="S49" s="4"/>
      <c r="T49" s="4"/>
      <c r="U49" s="4"/>
      <c r="V49" s="4"/>
      <c r="W49" s="121"/>
      <c r="X49" s="121"/>
      <c r="Y49" s="4"/>
      <c r="Z49" s="4"/>
      <c r="AA49" s="4"/>
      <c r="AB49" s="4"/>
      <c r="AC49" s="4"/>
      <c r="AD49" s="4"/>
      <c r="AE49" s="4"/>
      <c r="AF49" s="4"/>
      <c r="AG49" s="4"/>
      <c r="AH49" s="4"/>
      <c r="AI49" s="4"/>
      <c r="AJ49" s="4"/>
      <c r="AK49" s="4"/>
      <c r="AL49" s="4"/>
      <c r="AM49" s="4"/>
      <c r="AN49" s="4"/>
      <c r="AO49" s="4"/>
      <c r="AP49" s="4"/>
      <c r="AQ49" s="4"/>
      <c r="AR49" s="4"/>
    </row>
    <row r="50" spans="1:44" outlineLevel="1">
      <c r="B50" s="92" t="s">
        <v>78</v>
      </c>
      <c r="C50" s="161"/>
      <c r="D50" s="162">
        <f>+$O$31</f>
        <v>151</v>
      </c>
      <c r="F50" s="88">
        <f>IF($F$13=$Q$25,C50*D50,0)</f>
        <v>0</v>
      </c>
      <c r="H50" s="88">
        <f>H$13*F50</f>
        <v>0</v>
      </c>
      <c r="I50" s="41"/>
      <c r="J50" s="88">
        <f>J$13*F$50</f>
        <v>0</v>
      </c>
      <c r="L50" s="230"/>
      <c r="Q50" s="125"/>
      <c r="R50" s="126"/>
      <c r="S50" s="126"/>
      <c r="T50" s="127"/>
      <c r="V50" s="128"/>
      <c r="W50" s="120"/>
      <c r="X50" s="120"/>
    </row>
    <row r="51" spans="1:44" outlineLevel="1">
      <c r="B51" s="98" t="s">
        <v>79</v>
      </c>
      <c r="C51" s="163"/>
      <c r="D51" s="164">
        <f>+$O$32</f>
        <v>151</v>
      </c>
      <c r="F51" s="91">
        <f>IF($F$13=$Q$25,C51*D51,0)</f>
        <v>0</v>
      </c>
      <c r="H51" s="91">
        <f t="shared" ref="H51:H53" si="10">H$13*F51</f>
        <v>0</v>
      </c>
      <c r="I51" s="41"/>
      <c r="J51" s="91">
        <f>J$13*F$50</f>
        <v>0</v>
      </c>
      <c r="L51" s="230"/>
      <c r="Q51" s="126"/>
      <c r="R51" s="126"/>
      <c r="S51" s="126"/>
      <c r="T51" s="126"/>
      <c r="U51" s="126"/>
      <c r="V51" s="126"/>
      <c r="W51" s="120"/>
      <c r="X51" s="120"/>
    </row>
    <row r="52" spans="1:44" outlineLevel="1">
      <c r="B52" s="93" t="s">
        <v>69</v>
      </c>
      <c r="C52" s="163"/>
      <c r="D52" s="164">
        <f>+$O$33</f>
        <v>171</v>
      </c>
      <c r="F52" s="91">
        <f>IF($F$13=$Q$25,C52*D52,0)</f>
        <v>0</v>
      </c>
      <c r="H52" s="91">
        <f t="shared" si="10"/>
        <v>0</v>
      </c>
      <c r="I52" s="41"/>
      <c r="J52" s="91">
        <f>J$13*F$50</f>
        <v>0</v>
      </c>
      <c r="L52" s="230"/>
      <c r="Q52" s="129"/>
      <c r="R52" s="129"/>
      <c r="S52" s="126"/>
      <c r="T52" s="126"/>
      <c r="U52" s="126"/>
      <c r="V52" s="126"/>
      <c r="W52" s="120"/>
      <c r="X52" s="120"/>
    </row>
    <row r="53" spans="1:44" outlineLevel="1">
      <c r="B53" s="93" t="s">
        <v>75</v>
      </c>
      <c r="C53" s="163"/>
      <c r="D53" s="164">
        <f>$O$30</f>
        <v>119</v>
      </c>
      <c r="F53" s="91">
        <f>IF($F$13=$Q$25,C53*D53,0)</f>
        <v>0</v>
      </c>
      <c r="H53" s="91">
        <f t="shared" si="10"/>
        <v>0</v>
      </c>
      <c r="I53" s="41"/>
      <c r="J53" s="91">
        <f>J$13*F$50</f>
        <v>0</v>
      </c>
      <c r="L53" s="230"/>
      <c r="Q53" s="130"/>
      <c r="R53" s="126"/>
      <c r="S53" s="126"/>
      <c r="T53" s="126"/>
      <c r="U53" s="126"/>
      <c r="V53" s="126"/>
      <c r="W53" s="120"/>
      <c r="X53" s="120"/>
    </row>
    <row r="54" spans="1:44" outlineLevel="1">
      <c r="B54" s="169" t="str">
        <f>B49</f>
        <v>2.1 Taxatie inbrengwaarde percelen</v>
      </c>
      <c r="C54" s="163"/>
      <c r="D54" s="164"/>
      <c r="F54" s="100">
        <f>IF($F$13=$Q$25,C54*D54,0)</f>
        <v>0</v>
      </c>
      <c r="H54" s="100">
        <f t="shared" ref="H54" si="11">H$10*$F54</f>
        <v>0</v>
      </c>
      <c r="I54" s="41"/>
      <c r="J54" s="100">
        <f t="shared" ref="J54" si="12">J$10*$F54</f>
        <v>0</v>
      </c>
      <c r="L54" s="230"/>
      <c r="Q54" s="130"/>
      <c r="R54" s="126"/>
      <c r="S54" s="126"/>
      <c r="T54" s="126"/>
      <c r="U54" s="126"/>
      <c r="V54" s="126"/>
      <c r="W54" s="120"/>
      <c r="X54" s="120"/>
    </row>
    <row r="55" spans="1:44">
      <c r="A55" s="2" t="s">
        <v>62</v>
      </c>
      <c r="B55" s="94" t="str">
        <f>B14</f>
        <v>2.2 Taxatie en aankoop onroerende zaak</v>
      </c>
      <c r="C55" s="113"/>
      <c r="D55" s="102"/>
      <c r="F55" s="102" t="str">
        <f>F14</f>
        <v>n.v.t.</v>
      </c>
      <c r="G55" s="31"/>
      <c r="H55" s="103" t="str">
        <f>F55</f>
        <v>n.v.t.</v>
      </c>
      <c r="I55" s="31"/>
      <c r="J55" s="104" t="str">
        <f>F55</f>
        <v>n.v.t.</v>
      </c>
      <c r="K55" s="42"/>
      <c r="L55" s="230"/>
      <c r="N55" s="14"/>
      <c r="O55" s="14"/>
      <c r="P55" s="4"/>
      <c r="Q55" s="12"/>
      <c r="R55" s="4"/>
      <c r="S55" s="4"/>
      <c r="T55" s="4"/>
      <c r="U55" s="4"/>
      <c r="V55" s="4"/>
      <c r="W55" s="121"/>
      <c r="X55" s="121"/>
      <c r="Y55" s="4"/>
      <c r="Z55" s="4"/>
      <c r="AA55" s="4"/>
      <c r="AB55" s="4"/>
      <c r="AC55" s="4"/>
      <c r="AD55" s="4"/>
      <c r="AE55" s="4"/>
      <c r="AF55" s="4"/>
      <c r="AG55" s="4"/>
      <c r="AH55" s="4"/>
      <c r="AI55" s="4"/>
      <c r="AJ55" s="4"/>
      <c r="AK55" s="4"/>
      <c r="AL55" s="4"/>
      <c r="AM55" s="4"/>
      <c r="AN55" s="4"/>
      <c r="AO55" s="4"/>
      <c r="AP55" s="4"/>
      <c r="AQ55" s="4"/>
      <c r="AR55" s="4"/>
    </row>
    <row r="56" spans="1:44">
      <c r="A56" s="2" t="s">
        <v>62</v>
      </c>
      <c r="B56" s="94" t="str">
        <f t="shared" ref="B56:B57" si="13">B15</f>
        <v>2.3 Onteigenen van onroerende zaken</v>
      </c>
      <c r="C56" s="113"/>
      <c r="D56" s="102"/>
      <c r="F56" s="102" t="str">
        <f t="shared" ref="F56:F57" si="14">F15</f>
        <v>n.v.t.</v>
      </c>
      <c r="G56" s="31"/>
      <c r="H56" s="103" t="str">
        <f t="shared" ref="H56:H57" si="15">F56</f>
        <v>n.v.t.</v>
      </c>
      <c r="I56" s="31"/>
      <c r="J56" s="104" t="str">
        <f t="shared" ref="J56:J57" si="16">F56</f>
        <v>n.v.t.</v>
      </c>
      <c r="K56" s="42"/>
      <c r="L56" s="230"/>
      <c r="N56" s="14"/>
      <c r="O56" s="14"/>
      <c r="P56" s="4"/>
      <c r="Q56" s="12"/>
      <c r="R56" s="4"/>
      <c r="S56" s="4"/>
      <c r="T56" s="4"/>
      <c r="U56" s="4"/>
      <c r="V56" s="4"/>
      <c r="W56" s="121"/>
      <c r="X56" s="121"/>
      <c r="Y56" s="4"/>
      <c r="Z56" s="4"/>
      <c r="AA56" s="4"/>
      <c r="AB56" s="4"/>
      <c r="AC56" s="4"/>
      <c r="AD56" s="4"/>
      <c r="AE56" s="4"/>
      <c r="AF56" s="4"/>
      <c r="AG56" s="4"/>
      <c r="AH56" s="4"/>
      <c r="AI56" s="4"/>
      <c r="AJ56" s="4"/>
      <c r="AK56" s="4"/>
      <c r="AL56" s="4"/>
      <c r="AM56" s="4"/>
      <c r="AN56" s="4"/>
      <c r="AO56" s="4"/>
      <c r="AP56" s="4"/>
      <c r="AQ56" s="4"/>
      <c r="AR56" s="4"/>
    </row>
    <row r="57" spans="1:44">
      <c r="A57" s="2" t="s">
        <v>62</v>
      </c>
      <c r="B57" s="94" t="str">
        <f t="shared" si="13"/>
        <v xml:space="preserve">2.4 Vestigen voorkeursrecht </v>
      </c>
      <c r="C57" s="113"/>
      <c r="D57" s="102"/>
      <c r="F57" s="102" t="str">
        <f t="shared" si="14"/>
        <v>n.v.t.</v>
      </c>
      <c r="G57" s="31"/>
      <c r="H57" s="103" t="str">
        <f t="shared" si="15"/>
        <v>n.v.t.</v>
      </c>
      <c r="I57" s="31"/>
      <c r="J57" s="104" t="str">
        <f t="shared" si="16"/>
        <v>n.v.t.</v>
      </c>
      <c r="K57" s="42"/>
      <c r="L57" s="230"/>
      <c r="N57" s="14"/>
      <c r="O57" s="14"/>
      <c r="P57" s="4"/>
      <c r="Q57" s="12"/>
      <c r="R57" s="4"/>
      <c r="S57" s="4"/>
      <c r="T57" s="4"/>
      <c r="U57" s="4"/>
      <c r="V57" s="4"/>
      <c r="W57" s="121"/>
      <c r="X57" s="121"/>
      <c r="Y57" s="4"/>
      <c r="Z57" s="4"/>
      <c r="AA57" s="4"/>
      <c r="AB57" s="4"/>
      <c r="AC57" s="4"/>
      <c r="AD57" s="4"/>
      <c r="AE57" s="4"/>
      <c r="AF57" s="4"/>
      <c r="AG57" s="4"/>
      <c r="AH57" s="4"/>
      <c r="AI57" s="4"/>
      <c r="AJ57" s="4"/>
      <c r="AK57" s="4"/>
      <c r="AL57" s="4"/>
      <c r="AM57" s="4"/>
      <c r="AN57" s="4"/>
      <c r="AO57" s="4"/>
      <c r="AP57" s="4"/>
      <c r="AQ57" s="4"/>
      <c r="AR57" s="4"/>
    </row>
    <row r="58" spans="1:44">
      <c r="A58" s="2" t="s">
        <v>62</v>
      </c>
      <c r="B58" s="94" t="str">
        <f>$B$17</f>
        <v>2.5 Inrichtingsplan openbare ruimte</v>
      </c>
      <c r="C58" s="113">
        <f>IF($F$17=$Q$25,SUM(C59:C64),0)</f>
        <v>0</v>
      </c>
      <c r="D58" s="102">
        <f>IF(C58=0,0,IF(F17=$Q$25,F58/C58,0))</f>
        <v>0</v>
      </c>
      <c r="F58" s="102">
        <f>IF($F$17=$Q$25,SUM(F59:F65),0)</f>
        <v>0</v>
      </c>
      <c r="G58" s="31"/>
      <c r="H58" s="103">
        <f>IF($F$17=$Q$25,SUM(H59:H65),0)</f>
        <v>0</v>
      </c>
      <c r="I58" s="31"/>
      <c r="J58" s="104">
        <f>IF($F$17=$Q$25,SUM(J59:J65),0)</f>
        <v>0</v>
      </c>
      <c r="K58" s="42"/>
      <c r="L58" s="230"/>
      <c r="N58" s="14"/>
      <c r="O58" s="14"/>
      <c r="P58" s="4"/>
      <c r="Q58" s="12"/>
      <c r="R58" s="4"/>
      <c r="S58" s="4"/>
      <c r="T58" s="4"/>
      <c r="U58" s="4"/>
      <c r="V58" s="4"/>
      <c r="W58" s="121"/>
      <c r="X58" s="121"/>
      <c r="Y58" s="4"/>
      <c r="Z58" s="4"/>
      <c r="AA58" s="4"/>
      <c r="AB58" s="4"/>
      <c r="AC58" s="4"/>
      <c r="AD58" s="4"/>
      <c r="AE58" s="4"/>
      <c r="AF58" s="4"/>
      <c r="AG58" s="4"/>
      <c r="AH58" s="4"/>
      <c r="AI58" s="4"/>
      <c r="AJ58" s="4"/>
      <c r="AK58" s="4"/>
      <c r="AL58" s="4"/>
      <c r="AM58" s="4"/>
      <c r="AN58" s="4"/>
      <c r="AO58" s="4"/>
      <c r="AP58" s="4"/>
      <c r="AQ58" s="4"/>
      <c r="AR58" s="4"/>
    </row>
    <row r="59" spans="1:44" outlineLevel="1">
      <c r="B59" s="90" t="s">
        <v>70</v>
      </c>
      <c r="C59" s="161"/>
      <c r="D59" s="162">
        <f>$O$35</f>
        <v>151</v>
      </c>
      <c r="F59" s="88">
        <f t="shared" ref="F59:F65" si="17">IF($F$17=$Q$25,C59*D59,0)</f>
        <v>0</v>
      </c>
      <c r="H59" s="88">
        <f>H$17*$F59</f>
        <v>0</v>
      </c>
      <c r="I59" s="41"/>
      <c r="J59" s="88">
        <f t="shared" ref="J59:J64" si="18">J$17*$F59</f>
        <v>0</v>
      </c>
      <c r="L59" s="230"/>
      <c r="Q59" s="130"/>
      <c r="R59" s="126"/>
      <c r="S59" s="126"/>
      <c r="T59" s="126"/>
      <c r="U59" s="126"/>
      <c r="V59" s="126"/>
      <c r="W59" s="120"/>
      <c r="X59" s="120"/>
    </row>
    <row r="60" spans="1:44" outlineLevel="1">
      <c r="B60" s="93" t="s">
        <v>69</v>
      </c>
      <c r="C60" s="163"/>
      <c r="D60" s="164">
        <f>$O$33</f>
        <v>171</v>
      </c>
      <c r="F60" s="91">
        <f t="shared" si="17"/>
        <v>0</v>
      </c>
      <c r="H60" s="91">
        <f t="shared" ref="H60:H64" si="19">H$17*$F60</f>
        <v>0</v>
      </c>
      <c r="I60" s="41"/>
      <c r="J60" s="91">
        <f t="shared" si="18"/>
        <v>0</v>
      </c>
      <c r="L60" s="230"/>
      <c r="Q60" s="130"/>
      <c r="R60" s="126"/>
      <c r="S60" s="126"/>
      <c r="T60" s="126"/>
      <c r="U60" s="126"/>
      <c r="V60" s="126"/>
      <c r="W60" s="120"/>
      <c r="X60" s="120"/>
    </row>
    <row r="61" spans="1:44" outlineLevel="1">
      <c r="B61" s="93" t="s">
        <v>71</v>
      </c>
      <c r="C61" s="163"/>
      <c r="D61" s="164">
        <f>$O$32</f>
        <v>151</v>
      </c>
      <c r="F61" s="91">
        <f t="shared" si="17"/>
        <v>0</v>
      </c>
      <c r="H61" s="91">
        <f t="shared" si="19"/>
        <v>0</v>
      </c>
      <c r="I61" s="41"/>
      <c r="J61" s="91">
        <f t="shared" si="18"/>
        <v>0</v>
      </c>
      <c r="L61" s="230"/>
      <c r="Q61" s="130"/>
      <c r="R61" s="126"/>
      <c r="S61" s="126"/>
      <c r="T61" s="126"/>
      <c r="U61" s="126"/>
      <c r="V61" s="126"/>
      <c r="W61" s="120"/>
      <c r="X61" s="120"/>
    </row>
    <row r="62" spans="1:44" outlineLevel="1">
      <c r="B62" s="93" t="s">
        <v>73</v>
      </c>
      <c r="C62" s="163"/>
      <c r="D62" s="164">
        <f>$O$27</f>
        <v>132</v>
      </c>
      <c r="F62" s="91">
        <f t="shared" si="17"/>
        <v>0</v>
      </c>
      <c r="H62" s="91">
        <f t="shared" si="19"/>
        <v>0</v>
      </c>
      <c r="I62" s="41"/>
      <c r="J62" s="91">
        <f t="shared" si="18"/>
        <v>0</v>
      </c>
      <c r="L62" s="230"/>
      <c r="Q62" s="130"/>
      <c r="R62" s="126"/>
      <c r="S62" s="126"/>
      <c r="T62" s="126"/>
      <c r="U62" s="126"/>
      <c r="V62" s="126"/>
      <c r="W62" s="120"/>
      <c r="X62" s="120"/>
    </row>
    <row r="63" spans="1:44" outlineLevel="1">
      <c r="B63" s="93" t="s">
        <v>74</v>
      </c>
      <c r="C63" s="163"/>
      <c r="D63" s="164">
        <f>$O$28</f>
        <v>151</v>
      </c>
      <c r="F63" s="91">
        <f t="shared" si="17"/>
        <v>0</v>
      </c>
      <c r="H63" s="91">
        <f t="shared" si="19"/>
        <v>0</v>
      </c>
      <c r="I63" s="41"/>
      <c r="J63" s="91">
        <f t="shared" si="18"/>
        <v>0</v>
      </c>
      <c r="L63" s="230"/>
      <c r="Q63" s="130"/>
      <c r="R63" s="126"/>
      <c r="S63" s="126"/>
      <c r="T63" s="126"/>
      <c r="U63" s="126"/>
      <c r="V63" s="126"/>
      <c r="W63" s="120"/>
      <c r="X63" s="120"/>
    </row>
    <row r="64" spans="1:44" outlineLevel="1">
      <c r="B64" s="93" t="s">
        <v>75</v>
      </c>
      <c r="C64" s="163"/>
      <c r="D64" s="164">
        <f>$O$30</f>
        <v>119</v>
      </c>
      <c r="F64" s="91">
        <f t="shared" si="17"/>
        <v>0</v>
      </c>
      <c r="H64" s="91">
        <f t="shared" si="19"/>
        <v>0</v>
      </c>
      <c r="I64" s="41"/>
      <c r="J64" s="91">
        <f t="shared" si="18"/>
        <v>0</v>
      </c>
      <c r="L64" s="230"/>
      <c r="Q64" s="130"/>
      <c r="R64" s="126"/>
      <c r="S64" s="126"/>
      <c r="T64" s="126"/>
      <c r="U64" s="126"/>
      <c r="V64" s="126"/>
      <c r="W64" s="120"/>
      <c r="X64" s="120"/>
    </row>
    <row r="65" spans="1:44" outlineLevel="1">
      <c r="B65" s="169" t="str">
        <f>B58</f>
        <v>2.5 Inrichtingsplan openbare ruimte</v>
      </c>
      <c r="C65" s="163"/>
      <c r="D65" s="164"/>
      <c r="F65" s="100">
        <f t="shared" si="17"/>
        <v>0</v>
      </c>
      <c r="H65" s="100">
        <f t="shared" ref="H65" si="20">H$10*$F65</f>
        <v>0</v>
      </c>
      <c r="I65" s="41"/>
      <c r="J65" s="100">
        <f t="shared" ref="J65" si="21">J$10*$F65</f>
        <v>0</v>
      </c>
      <c r="L65" s="230"/>
      <c r="Q65" s="130"/>
      <c r="R65" s="126"/>
      <c r="S65" s="126"/>
      <c r="T65" s="126"/>
      <c r="U65" s="126"/>
      <c r="V65" s="126"/>
      <c r="W65" s="120"/>
      <c r="X65" s="120"/>
    </row>
    <row r="66" spans="1:44">
      <c r="A66" s="2" t="s">
        <v>62</v>
      </c>
      <c r="B66" s="101" t="str">
        <f>B18</f>
        <v>2.6 Voorbereiding, toezicht en directievoering bij civiel- en cultuurtechnische werken</v>
      </c>
      <c r="C66" s="113">
        <f>IF($F$18=$Q$25,SUM(C67:C67),0)</f>
        <v>0</v>
      </c>
      <c r="D66" s="102">
        <f>IF(C66=0,0,IF(F18=$Q$25,F66/C66,0))</f>
        <v>0</v>
      </c>
      <c r="F66" s="102">
        <f>IF($F$18=$Q$25,SUM(F67:F68),0)</f>
        <v>0</v>
      </c>
      <c r="G66" s="31"/>
      <c r="H66" s="103">
        <f>IF($F$18=$Q$25,SUM(H67:H68),0)</f>
        <v>0</v>
      </c>
      <c r="I66" s="31"/>
      <c r="J66" s="104">
        <f>IF($F$18=$Q$25,SUM(J67:J68),0)</f>
        <v>0</v>
      </c>
      <c r="K66" s="42"/>
      <c r="L66" s="230"/>
      <c r="N66" s="14"/>
      <c r="O66" s="14"/>
      <c r="P66" s="4"/>
      <c r="Q66" s="12"/>
      <c r="R66" s="4"/>
      <c r="S66" s="4"/>
      <c r="T66" s="4"/>
      <c r="U66" s="4"/>
      <c r="V66" s="4"/>
      <c r="W66" s="121"/>
      <c r="X66" s="121"/>
      <c r="Y66" s="4"/>
      <c r="Z66" s="4"/>
      <c r="AA66" s="4"/>
      <c r="AB66" s="4"/>
      <c r="AC66" s="4"/>
      <c r="AD66" s="4"/>
      <c r="AE66" s="4"/>
      <c r="AF66" s="4"/>
      <c r="AG66" s="4"/>
      <c r="AH66" s="4"/>
      <c r="AI66" s="4"/>
      <c r="AJ66" s="4"/>
      <c r="AK66" s="4"/>
      <c r="AL66" s="4"/>
      <c r="AM66" s="4"/>
      <c r="AN66" s="4"/>
      <c r="AO66" s="4"/>
      <c r="AP66" s="4"/>
      <c r="AQ66" s="4"/>
      <c r="AR66" s="4"/>
    </row>
    <row r="67" spans="1:44" outlineLevel="1">
      <c r="B67" s="92" t="s">
        <v>80</v>
      </c>
      <c r="C67" s="161"/>
      <c r="D67" s="164">
        <v>0</v>
      </c>
      <c r="F67" s="88">
        <f>IF($F$18=$Q$25,C67*D67,0)</f>
        <v>0</v>
      </c>
      <c r="H67" s="88">
        <f>H$18*$F67</f>
        <v>0</v>
      </c>
      <c r="I67" s="41"/>
      <c r="J67" s="88">
        <f>J$18*$F67</f>
        <v>0</v>
      </c>
      <c r="L67" s="230"/>
      <c r="Q67" s="130"/>
      <c r="R67" s="126"/>
      <c r="S67" s="126"/>
      <c r="T67" s="126"/>
      <c r="U67" s="126"/>
      <c r="V67" s="126"/>
      <c r="W67" s="120"/>
      <c r="X67" s="120"/>
    </row>
    <row r="68" spans="1:44" outlineLevel="1">
      <c r="B68" s="169" t="str">
        <f>B66</f>
        <v>2.6 Voorbereiding, toezicht en directievoering bij civiel- en cultuurtechnische werken</v>
      </c>
      <c r="C68" s="163"/>
      <c r="D68" s="164"/>
      <c r="F68" s="100">
        <f>IF($F$18=$Q$25,C68*D68,0)</f>
        <v>0</v>
      </c>
      <c r="H68" s="100">
        <f t="shared" ref="H68" si="22">H$10*$F68</f>
        <v>0</v>
      </c>
      <c r="I68" s="41"/>
      <c r="J68" s="100">
        <f t="shared" ref="J68" si="23">J$10*$F68</f>
        <v>0</v>
      </c>
      <c r="L68" s="230"/>
      <c r="Q68" s="130"/>
      <c r="R68" s="126"/>
      <c r="S68" s="126"/>
      <c r="T68" s="126"/>
      <c r="U68" s="126"/>
      <c r="V68" s="126"/>
      <c r="W68" s="120"/>
      <c r="X68" s="120"/>
    </row>
    <row r="69" spans="1:44">
      <c r="A69" s="2" t="s">
        <v>62</v>
      </c>
      <c r="B69" s="101" t="str">
        <f>B19</f>
        <v>2.7 Algemene en financiële verantwoording en aansturing van het project</v>
      </c>
      <c r="C69" s="113">
        <f>IF($F$19=$Q$25,SUM(C70:C72),0)</f>
        <v>0</v>
      </c>
      <c r="D69" s="102">
        <f>IF(C69=0,0,IF(F19=$Q$25,F69/C69,0))</f>
        <v>0</v>
      </c>
      <c r="F69" s="102">
        <f>IF($F$19=$Q$25,SUM(F70:F73),0)</f>
        <v>0</v>
      </c>
      <c r="G69" s="31"/>
      <c r="H69" s="103">
        <f>IF($F$19=$Q$25,SUM(H70:H73),0)</f>
        <v>0</v>
      </c>
      <c r="I69" s="31"/>
      <c r="J69" s="104">
        <f>IF($F$19=$Q$25,SUM(J70:J73),0)</f>
        <v>0</v>
      </c>
      <c r="K69" s="42"/>
      <c r="L69" s="230"/>
      <c r="N69" s="14"/>
      <c r="O69" s="14"/>
      <c r="P69" s="4"/>
      <c r="Q69" s="12"/>
      <c r="R69" s="4"/>
      <c r="S69" s="4"/>
      <c r="T69" s="4"/>
      <c r="U69" s="4"/>
      <c r="V69" s="4"/>
      <c r="W69" s="121"/>
      <c r="X69" s="121"/>
      <c r="Y69" s="4"/>
      <c r="Z69" s="4"/>
      <c r="AA69" s="4"/>
      <c r="AB69" s="4"/>
      <c r="AC69" s="4"/>
      <c r="AD69" s="4"/>
      <c r="AE69" s="4"/>
      <c r="AF69" s="4"/>
      <c r="AG69" s="4"/>
      <c r="AH69" s="4"/>
      <c r="AI69" s="4"/>
      <c r="AJ69" s="4"/>
      <c r="AK69" s="4"/>
      <c r="AL69" s="4"/>
      <c r="AM69" s="4"/>
      <c r="AN69" s="4"/>
      <c r="AO69" s="4"/>
      <c r="AP69" s="4"/>
      <c r="AQ69" s="4"/>
      <c r="AR69" s="4"/>
    </row>
    <row r="70" spans="1:44" outlineLevel="1">
      <c r="B70" s="93" t="s">
        <v>69</v>
      </c>
      <c r="C70" s="163"/>
      <c r="D70" s="164">
        <f>$O$33</f>
        <v>171</v>
      </c>
      <c r="F70" s="91">
        <f>IF($F$19=$Q$25,C70*D70,0)</f>
        <v>0</v>
      </c>
      <c r="H70" s="91">
        <f>H$19*$F70</f>
        <v>0</v>
      </c>
      <c r="I70" s="41"/>
      <c r="J70" s="91">
        <f t="shared" ref="J70:J72" si="24">J$19*$F70</f>
        <v>0</v>
      </c>
      <c r="L70" s="230"/>
      <c r="Q70" s="130"/>
      <c r="R70" s="126"/>
      <c r="S70" s="126"/>
      <c r="T70" s="126"/>
      <c r="U70" s="126"/>
      <c r="V70" s="126"/>
      <c r="W70" s="120"/>
      <c r="X70" s="120"/>
    </row>
    <row r="71" spans="1:44" outlineLevel="1">
      <c r="B71" s="98" t="s">
        <v>81</v>
      </c>
      <c r="C71" s="163"/>
      <c r="D71" s="164">
        <f>O34</f>
        <v>119</v>
      </c>
      <c r="F71" s="91">
        <f>IF($F$19=$Q$25,C71*D71,0)</f>
        <v>0</v>
      </c>
      <c r="H71" s="91">
        <f t="shared" ref="H71:H72" si="25">H$19*$F71</f>
        <v>0</v>
      </c>
      <c r="I71" s="41"/>
      <c r="J71" s="91">
        <f t="shared" si="24"/>
        <v>0</v>
      </c>
      <c r="L71" s="230"/>
      <c r="Q71" s="130"/>
      <c r="R71" s="126"/>
      <c r="S71" s="126"/>
      <c r="T71" s="126"/>
      <c r="U71" s="126"/>
      <c r="V71" s="126"/>
      <c r="W71" s="120"/>
      <c r="X71" s="120"/>
    </row>
    <row r="72" spans="1:44" outlineLevel="1">
      <c r="B72" s="99" t="s">
        <v>71</v>
      </c>
      <c r="C72" s="165"/>
      <c r="D72" s="166">
        <f>$O$32</f>
        <v>151</v>
      </c>
      <c r="F72" s="91">
        <f>IF($F$19=$Q$25,C72*D72,0)</f>
        <v>0</v>
      </c>
      <c r="H72" s="91">
        <f t="shared" si="25"/>
        <v>0</v>
      </c>
      <c r="I72" s="41"/>
      <c r="J72" s="91">
        <f t="shared" si="24"/>
        <v>0</v>
      </c>
      <c r="L72" s="230"/>
      <c r="Q72" s="130"/>
      <c r="R72" s="126"/>
      <c r="S72" s="126"/>
      <c r="T72" s="126"/>
      <c r="U72" s="126"/>
      <c r="V72" s="126"/>
      <c r="W72" s="120"/>
      <c r="X72" s="120"/>
    </row>
    <row r="73" spans="1:44" outlineLevel="1">
      <c r="B73" s="169" t="str">
        <f>B69</f>
        <v>2.7 Algemene en financiële verantwoording en aansturing van het project</v>
      </c>
      <c r="C73" s="163"/>
      <c r="D73" s="164"/>
      <c r="F73" s="100">
        <f>IF($F$19=$Q$25,C73*D73,0)</f>
        <v>0</v>
      </c>
      <c r="H73" s="100">
        <f t="shared" ref="H73" si="26">H$10*$F73</f>
        <v>0</v>
      </c>
      <c r="I73" s="41"/>
      <c r="J73" s="100">
        <f t="shared" ref="J73" si="27">J$10*$F73</f>
        <v>0</v>
      </c>
      <c r="L73" s="230"/>
      <c r="Q73" s="130"/>
      <c r="R73" s="126"/>
      <c r="S73" s="126"/>
      <c r="T73" s="126"/>
      <c r="U73" s="126"/>
      <c r="V73" s="126"/>
      <c r="W73" s="120"/>
      <c r="X73" s="120"/>
    </row>
    <row r="74" spans="1:44">
      <c r="B74" s="36" t="str">
        <f>CONCATENATE("Totaal ",B47)</f>
        <v>Totaal 2. Werkzaamheden ten behoeve van het uitvoeren van het omgevingsplan of BOPA</v>
      </c>
      <c r="C74" s="115">
        <f>SUM(C69,C66,C58,C49)</f>
        <v>0</v>
      </c>
      <c r="D74" s="11">
        <f>IF(C74=0,0,F74/C74)</f>
        <v>0</v>
      </c>
      <c r="E74" s="12"/>
      <c r="F74" s="13">
        <f>SUM(F69,F66,F58,F49)</f>
        <v>0</v>
      </c>
      <c r="G74" s="12"/>
      <c r="H74" s="13">
        <f>SUM(H69,H66,H58,H49)</f>
        <v>0</v>
      </c>
      <c r="I74" s="12"/>
      <c r="J74" s="13">
        <f>SUM(J69,J66,J58,J49)</f>
        <v>0</v>
      </c>
      <c r="K74" s="12"/>
      <c r="L74" s="239"/>
      <c r="N74" s="14"/>
      <c r="O74" s="14"/>
      <c r="Q74" s="12"/>
      <c r="W74" s="120"/>
      <c r="X74" s="120"/>
    </row>
    <row r="75" spans="1:44">
      <c r="C75" s="1"/>
      <c r="D75" s="1"/>
      <c r="L75" s="6"/>
      <c r="Q75" s="4"/>
      <c r="R75" s="4"/>
      <c r="S75" s="4"/>
      <c r="T75" s="4"/>
      <c r="U75" s="4"/>
      <c r="V75" s="4"/>
      <c r="W75" s="121"/>
      <c r="X75" s="121"/>
      <c r="Y75" s="4"/>
      <c r="Z75" s="4"/>
      <c r="AA75" s="4"/>
      <c r="AB75" s="4"/>
      <c r="AC75" s="4"/>
      <c r="AD75" s="4"/>
      <c r="AE75" s="4"/>
      <c r="AF75" s="4"/>
      <c r="AG75" s="4"/>
      <c r="AH75" s="4"/>
      <c r="AI75" s="4"/>
      <c r="AJ75" s="4"/>
      <c r="AK75" s="4"/>
      <c r="AL75" s="4"/>
      <c r="AM75" s="4"/>
      <c r="AN75" s="4"/>
      <c r="AO75" s="4"/>
      <c r="AP75" s="4"/>
      <c r="AQ75" s="4"/>
      <c r="AR75" s="4"/>
    </row>
    <row r="76" spans="1:44" ht="15.5" outlineLevel="1">
      <c r="B76" s="83" t="s">
        <v>110</v>
      </c>
      <c r="C76" s="116"/>
      <c r="D76" s="84"/>
      <c r="E76" s="23"/>
      <c r="F76" s="85"/>
      <c r="G76" s="23"/>
      <c r="H76" s="85"/>
      <c r="I76" s="23"/>
      <c r="J76" s="85"/>
      <c r="K76" s="23"/>
      <c r="L76" s="238" t="s">
        <v>149</v>
      </c>
      <c r="Q76" s="4"/>
      <c r="R76" s="4"/>
      <c r="S76" s="4"/>
      <c r="T76" s="4"/>
      <c r="U76" s="4"/>
      <c r="V76" s="4"/>
      <c r="W76" s="121"/>
      <c r="X76" s="121"/>
      <c r="Y76" s="4"/>
      <c r="Z76" s="4"/>
      <c r="AA76" s="4"/>
      <c r="AB76" s="4"/>
      <c r="AC76" s="4"/>
      <c r="AD76" s="4"/>
      <c r="AE76" s="4"/>
      <c r="AF76" s="4"/>
      <c r="AG76" s="4"/>
      <c r="AH76" s="4"/>
      <c r="AI76" s="4"/>
      <c r="AJ76" s="4"/>
      <c r="AK76" s="4"/>
      <c r="AL76" s="4"/>
      <c r="AM76" s="4"/>
      <c r="AN76" s="4"/>
      <c r="AO76" s="4"/>
      <c r="AP76" s="4"/>
      <c r="AQ76" s="4"/>
      <c r="AR76" s="4"/>
    </row>
    <row r="77" spans="1:44" outlineLevel="1">
      <c r="B77" s="34" t="s">
        <v>51</v>
      </c>
      <c r="C77" s="117"/>
      <c r="D77" s="35"/>
      <c r="F77" s="30" t="s">
        <v>10</v>
      </c>
      <c r="G77" s="31"/>
      <c r="H77" s="30" t="s">
        <v>5</v>
      </c>
      <c r="I77" s="31"/>
      <c r="J77" s="30" t="s">
        <v>6</v>
      </c>
      <c r="K77" s="208"/>
      <c r="L77" s="30"/>
      <c r="N77" s="5"/>
      <c r="O77" s="5"/>
      <c r="Q77" s="5"/>
      <c r="R77" s="4"/>
      <c r="S77" s="4"/>
      <c r="T77" s="4"/>
      <c r="U77" s="4"/>
      <c r="V77" s="4"/>
      <c r="W77" s="121"/>
      <c r="X77" s="121"/>
      <c r="Y77" s="4"/>
      <c r="Z77" s="4"/>
      <c r="AA77" s="4"/>
      <c r="AB77" s="4"/>
      <c r="AC77" s="4"/>
      <c r="AD77" s="4"/>
      <c r="AE77" s="4"/>
      <c r="AF77" s="4"/>
      <c r="AG77" s="4"/>
      <c r="AH77" s="4"/>
      <c r="AI77" s="4"/>
      <c r="AJ77" s="4"/>
      <c r="AK77" s="4"/>
      <c r="AL77" s="4"/>
      <c r="AM77" s="4"/>
      <c r="AN77" s="4"/>
      <c r="AO77" s="4"/>
      <c r="AP77" s="4"/>
      <c r="AQ77" s="4"/>
      <c r="AR77" s="4"/>
    </row>
    <row r="78" spans="1:44" outlineLevel="1">
      <c r="B78" s="169" t="s">
        <v>113</v>
      </c>
      <c r="C78" s="167"/>
      <c r="D78" s="168"/>
      <c r="E78" s="15"/>
      <c r="F78" s="170"/>
      <c r="H78" s="170"/>
      <c r="I78" s="45"/>
      <c r="J78" s="262">
        <f>F78-H78</f>
        <v>0</v>
      </c>
      <c r="K78" s="209" t="str">
        <f t="shared" ref="K78:K85" si="28">IF((H78+J78)=F78,"OK")</f>
        <v>OK</v>
      </c>
      <c r="L78" s="253"/>
      <c r="Q78" s="4"/>
      <c r="R78" s="4"/>
      <c r="S78" s="4"/>
      <c r="T78" s="4"/>
      <c r="U78" s="4"/>
      <c r="V78" s="4"/>
      <c r="W78" s="121"/>
      <c r="X78" s="121"/>
      <c r="Y78" s="4"/>
      <c r="Z78" s="4"/>
      <c r="AA78" s="4"/>
      <c r="AB78" s="4"/>
      <c r="AC78" s="4"/>
      <c r="AD78" s="4"/>
      <c r="AE78" s="4"/>
      <c r="AF78" s="4"/>
      <c r="AG78" s="4"/>
      <c r="AH78" s="4"/>
      <c r="AI78" s="4"/>
      <c r="AJ78" s="4"/>
      <c r="AK78" s="4"/>
      <c r="AL78" s="4"/>
      <c r="AM78" s="4"/>
      <c r="AN78" s="4"/>
      <c r="AO78" s="4"/>
      <c r="AP78" s="4"/>
      <c r="AQ78" s="4"/>
      <c r="AR78" s="4"/>
    </row>
    <row r="79" spans="1:44" outlineLevel="1">
      <c r="B79" s="169" t="s">
        <v>112</v>
      </c>
      <c r="C79" s="167"/>
      <c r="D79" s="168"/>
      <c r="E79" s="15"/>
      <c r="F79" s="170"/>
      <c r="H79" s="170"/>
      <c r="I79" s="45"/>
      <c r="J79" s="262">
        <f t="shared" ref="J79:J85" si="29">F79-H79</f>
        <v>0</v>
      </c>
      <c r="K79" s="209" t="str">
        <f t="shared" si="28"/>
        <v>OK</v>
      </c>
      <c r="L79" s="230"/>
      <c r="Q79" s="4"/>
      <c r="R79" s="4"/>
      <c r="S79" s="4"/>
      <c r="T79" s="4"/>
      <c r="U79" s="4"/>
      <c r="V79" s="4"/>
      <c r="W79" s="121"/>
      <c r="X79" s="121"/>
      <c r="Y79" s="4"/>
      <c r="Z79" s="4"/>
      <c r="AA79" s="4"/>
      <c r="AB79" s="4"/>
      <c r="AC79" s="4"/>
      <c r="AD79" s="4"/>
      <c r="AE79" s="4"/>
      <c r="AF79" s="4"/>
      <c r="AG79" s="4"/>
      <c r="AH79" s="4"/>
      <c r="AI79" s="4"/>
      <c r="AJ79" s="4"/>
      <c r="AK79" s="4"/>
      <c r="AL79" s="4"/>
      <c r="AM79" s="4"/>
      <c r="AN79" s="4"/>
      <c r="AO79" s="4"/>
      <c r="AP79" s="4"/>
      <c r="AQ79" s="4"/>
      <c r="AR79" s="4"/>
    </row>
    <row r="80" spans="1:44" outlineLevel="1">
      <c r="B80" s="171" t="s">
        <v>132</v>
      </c>
      <c r="C80" s="167"/>
      <c r="D80" s="168"/>
      <c r="E80" s="15"/>
      <c r="F80" s="170"/>
      <c r="H80" s="170"/>
      <c r="I80" s="45"/>
      <c r="J80" s="262">
        <f t="shared" si="29"/>
        <v>0</v>
      </c>
      <c r="K80" s="209" t="str">
        <f t="shared" si="28"/>
        <v>OK</v>
      </c>
      <c r="L80" s="230"/>
      <c r="Q80" s="4"/>
      <c r="R80" s="4"/>
      <c r="S80" s="4"/>
      <c r="T80" s="4"/>
      <c r="U80" s="4"/>
      <c r="V80" s="4"/>
      <c r="W80" s="121"/>
      <c r="X80" s="121"/>
      <c r="Y80" s="4"/>
      <c r="Z80" s="4"/>
      <c r="AA80" s="4"/>
      <c r="AB80" s="4"/>
      <c r="AC80" s="4"/>
      <c r="AD80" s="4"/>
      <c r="AE80" s="4"/>
      <c r="AF80" s="4"/>
      <c r="AG80" s="4"/>
      <c r="AH80" s="4"/>
      <c r="AI80" s="4"/>
      <c r="AJ80" s="4"/>
      <c r="AK80" s="4"/>
      <c r="AL80" s="4"/>
      <c r="AM80" s="4"/>
      <c r="AN80" s="4"/>
      <c r="AO80" s="4"/>
      <c r="AP80" s="4"/>
      <c r="AQ80" s="4"/>
      <c r="AR80" s="4"/>
    </row>
    <row r="81" spans="2:44" outlineLevel="1">
      <c r="B81" s="171"/>
      <c r="C81" s="167"/>
      <c r="D81" s="168"/>
      <c r="E81" s="15"/>
      <c r="F81" s="170"/>
      <c r="H81" s="170"/>
      <c r="I81" s="45"/>
      <c r="J81" s="262">
        <f t="shared" si="29"/>
        <v>0</v>
      </c>
      <c r="K81" s="209" t="str">
        <f t="shared" ref="K81:K84" si="30">IF((H81+J81)=F81,"OK")</f>
        <v>OK</v>
      </c>
      <c r="L81" s="230"/>
      <c r="Q81" s="4"/>
      <c r="R81" s="4"/>
      <c r="S81" s="4"/>
      <c r="T81" s="4"/>
      <c r="U81" s="4"/>
      <c r="V81" s="4"/>
      <c r="W81" s="121"/>
      <c r="X81" s="121"/>
      <c r="Y81" s="4"/>
      <c r="Z81" s="4"/>
      <c r="AA81" s="4"/>
      <c r="AB81" s="4"/>
      <c r="AC81" s="4"/>
      <c r="AD81" s="4"/>
      <c r="AE81" s="4"/>
      <c r="AF81" s="4"/>
      <c r="AG81" s="4"/>
      <c r="AH81" s="4"/>
      <c r="AI81" s="4"/>
      <c r="AJ81" s="4"/>
      <c r="AK81" s="4"/>
      <c r="AL81" s="4"/>
      <c r="AM81" s="4"/>
      <c r="AN81" s="4"/>
      <c r="AO81" s="4"/>
      <c r="AP81" s="4"/>
      <c r="AQ81" s="4"/>
      <c r="AR81" s="4"/>
    </row>
    <row r="82" spans="2:44" outlineLevel="1">
      <c r="B82" s="171"/>
      <c r="C82" s="167"/>
      <c r="D82" s="168"/>
      <c r="E82" s="15"/>
      <c r="F82" s="170"/>
      <c r="H82" s="170"/>
      <c r="I82" s="45"/>
      <c r="J82" s="262">
        <f t="shared" si="29"/>
        <v>0</v>
      </c>
      <c r="K82" s="209" t="str">
        <f t="shared" si="30"/>
        <v>OK</v>
      </c>
      <c r="L82" s="230"/>
      <c r="Q82" s="4"/>
      <c r="R82" s="4"/>
      <c r="S82" s="4"/>
      <c r="T82" s="4"/>
      <c r="U82" s="4"/>
      <c r="V82" s="4"/>
      <c r="W82" s="121"/>
      <c r="X82" s="121"/>
      <c r="Y82" s="4"/>
      <c r="Z82" s="4"/>
      <c r="AA82" s="4"/>
      <c r="AB82" s="4"/>
      <c r="AC82" s="4"/>
      <c r="AD82" s="4"/>
      <c r="AE82" s="4"/>
      <c r="AF82" s="4"/>
      <c r="AG82" s="4"/>
      <c r="AH82" s="4"/>
      <c r="AI82" s="4"/>
      <c r="AJ82" s="4"/>
      <c r="AK82" s="4"/>
      <c r="AL82" s="4"/>
      <c r="AM82" s="4"/>
      <c r="AN82" s="4"/>
      <c r="AO82" s="4"/>
      <c r="AP82" s="4"/>
      <c r="AQ82" s="4"/>
      <c r="AR82" s="4"/>
    </row>
    <row r="83" spans="2:44" outlineLevel="1">
      <c r="B83" s="171"/>
      <c r="C83" s="167"/>
      <c r="D83" s="168"/>
      <c r="E83" s="15"/>
      <c r="F83" s="170"/>
      <c r="H83" s="170"/>
      <c r="I83" s="45"/>
      <c r="J83" s="262">
        <f t="shared" si="29"/>
        <v>0</v>
      </c>
      <c r="K83" s="209" t="str">
        <f t="shared" si="30"/>
        <v>OK</v>
      </c>
      <c r="L83" s="230"/>
      <c r="Q83" s="4"/>
      <c r="R83" s="4"/>
      <c r="S83" s="4"/>
      <c r="T83" s="4"/>
      <c r="U83" s="4"/>
      <c r="V83" s="4"/>
      <c r="W83" s="121"/>
      <c r="X83" s="121"/>
      <c r="Y83" s="4"/>
      <c r="Z83" s="4"/>
      <c r="AA83" s="4"/>
      <c r="AB83" s="4"/>
      <c r="AC83" s="4"/>
      <c r="AD83" s="4"/>
      <c r="AE83" s="4"/>
      <c r="AF83" s="4"/>
      <c r="AG83" s="4"/>
      <c r="AH83" s="4"/>
      <c r="AI83" s="4"/>
      <c r="AJ83" s="4"/>
      <c r="AK83" s="4"/>
      <c r="AL83" s="4"/>
      <c r="AM83" s="4"/>
      <c r="AN83" s="4"/>
      <c r="AO83" s="4"/>
      <c r="AP83" s="4"/>
      <c r="AQ83" s="4"/>
      <c r="AR83" s="4"/>
    </row>
    <row r="84" spans="2:44" outlineLevel="1">
      <c r="B84" s="171"/>
      <c r="C84" s="167"/>
      <c r="D84" s="168"/>
      <c r="E84" s="15"/>
      <c r="F84" s="170"/>
      <c r="H84" s="170"/>
      <c r="I84" s="45"/>
      <c r="J84" s="262">
        <f t="shared" si="29"/>
        <v>0</v>
      </c>
      <c r="K84" s="209" t="str">
        <f t="shared" si="30"/>
        <v>OK</v>
      </c>
      <c r="L84" s="230"/>
      <c r="Q84" s="4"/>
      <c r="R84" s="4"/>
      <c r="S84" s="4"/>
      <c r="T84" s="4"/>
      <c r="U84" s="4"/>
      <c r="V84" s="4"/>
      <c r="W84" s="121"/>
      <c r="X84" s="121"/>
      <c r="Y84" s="4"/>
      <c r="Z84" s="4"/>
      <c r="AA84" s="4"/>
      <c r="AB84" s="4"/>
      <c r="AC84" s="4"/>
      <c r="AD84" s="4"/>
      <c r="AE84" s="4"/>
      <c r="AF84" s="4"/>
      <c r="AG84" s="4"/>
      <c r="AH84" s="4"/>
      <c r="AI84" s="4"/>
      <c r="AJ84" s="4"/>
      <c r="AK84" s="4"/>
      <c r="AL84" s="4"/>
      <c r="AM84" s="4"/>
      <c r="AN84" s="4"/>
      <c r="AO84" s="4"/>
      <c r="AP84" s="4"/>
      <c r="AQ84" s="4"/>
      <c r="AR84" s="4"/>
    </row>
    <row r="85" spans="2:44" outlineLevel="1">
      <c r="B85" s="171" t="s">
        <v>114</v>
      </c>
      <c r="C85" s="167"/>
      <c r="D85" s="168"/>
      <c r="E85" s="15"/>
      <c r="F85" s="170"/>
      <c r="H85" s="170"/>
      <c r="I85" s="45"/>
      <c r="J85" s="262">
        <f t="shared" si="29"/>
        <v>0</v>
      </c>
      <c r="K85" s="209" t="str">
        <f t="shared" si="28"/>
        <v>OK</v>
      </c>
      <c r="L85" s="230"/>
      <c r="Q85" s="4"/>
      <c r="R85" s="4"/>
      <c r="S85" s="4"/>
      <c r="T85" s="4"/>
      <c r="U85" s="4"/>
      <c r="V85" s="4"/>
      <c r="W85" s="121"/>
      <c r="X85" s="121"/>
      <c r="Y85" s="4"/>
      <c r="Z85" s="4"/>
      <c r="AA85" s="4"/>
      <c r="AB85" s="4"/>
      <c r="AC85" s="4"/>
      <c r="AD85" s="4"/>
      <c r="AE85" s="4"/>
      <c r="AF85" s="4"/>
      <c r="AG85" s="4"/>
      <c r="AH85" s="4"/>
      <c r="AI85" s="4"/>
      <c r="AJ85" s="4"/>
      <c r="AK85" s="4"/>
      <c r="AL85" s="4"/>
      <c r="AM85" s="4"/>
      <c r="AN85" s="4"/>
      <c r="AO85" s="4"/>
      <c r="AP85" s="4"/>
      <c r="AQ85" s="4"/>
      <c r="AR85" s="4"/>
    </row>
    <row r="86" spans="2:44" outlineLevel="1">
      <c r="B86" s="36" t="str">
        <f>CONCATENATE("Totaal ",B76)</f>
        <v>Totaal 3. Overige plankosten</v>
      </c>
      <c r="C86" s="118"/>
      <c r="D86" s="48"/>
      <c r="E86" s="12"/>
      <c r="F86" s="13">
        <f>SUM(F78:F85)</f>
        <v>0</v>
      </c>
      <c r="G86" s="12"/>
      <c r="H86" s="13">
        <f>SUM(H78:H85)</f>
        <v>0</v>
      </c>
      <c r="I86" s="12"/>
      <c r="J86" s="13">
        <f>SUM(J78:J85)</f>
        <v>0</v>
      </c>
      <c r="K86" s="211"/>
      <c r="L86" s="239"/>
      <c r="Q86" s="4"/>
      <c r="R86" s="4"/>
      <c r="S86" s="4"/>
      <c r="T86" s="4"/>
      <c r="U86" s="4"/>
      <c r="V86" s="4"/>
      <c r="W86" s="121"/>
      <c r="X86" s="121"/>
      <c r="Y86" s="4"/>
      <c r="Z86" s="4"/>
      <c r="AA86" s="4"/>
      <c r="AB86" s="4"/>
      <c r="AC86" s="4"/>
      <c r="AD86" s="4"/>
      <c r="AE86" s="4"/>
      <c r="AF86" s="4"/>
      <c r="AG86" s="4"/>
      <c r="AH86" s="4"/>
      <c r="AI86" s="4"/>
      <c r="AJ86" s="4"/>
      <c r="AK86" s="4"/>
      <c r="AL86" s="4"/>
      <c r="AM86" s="4"/>
      <c r="AN86" s="4"/>
      <c r="AO86" s="4"/>
      <c r="AP86" s="4"/>
      <c r="AQ86" s="4"/>
      <c r="AR86" s="4"/>
    </row>
    <row r="87" spans="2:44" outlineLevel="1">
      <c r="C87" s="1"/>
      <c r="D87" s="1"/>
      <c r="K87" s="211"/>
      <c r="L87" s="6"/>
      <c r="Q87" s="4"/>
      <c r="R87" s="4"/>
      <c r="S87" s="4"/>
      <c r="T87" s="4"/>
      <c r="U87" s="4"/>
      <c r="V87" s="4"/>
      <c r="W87" s="121"/>
      <c r="X87" s="121"/>
      <c r="Y87" s="4"/>
      <c r="Z87" s="4"/>
      <c r="AA87" s="4"/>
      <c r="AB87" s="4"/>
      <c r="AC87" s="4"/>
      <c r="AD87" s="4"/>
      <c r="AE87" s="4"/>
      <c r="AF87" s="4"/>
      <c r="AG87" s="4"/>
      <c r="AH87" s="4"/>
      <c r="AI87" s="4"/>
      <c r="AJ87" s="4"/>
      <c r="AK87" s="4"/>
      <c r="AL87" s="4"/>
      <c r="AM87" s="4"/>
      <c r="AN87" s="4"/>
      <c r="AO87" s="4"/>
      <c r="AP87" s="4"/>
      <c r="AQ87" s="4"/>
      <c r="AR87" s="4"/>
    </row>
    <row r="88" spans="2:44">
      <c r="B88" s="34" t="s">
        <v>119</v>
      </c>
      <c r="C88" s="117"/>
      <c r="D88" s="35"/>
      <c r="F88" s="9" t="s">
        <v>10</v>
      </c>
      <c r="H88" s="9" t="s">
        <v>5</v>
      </c>
      <c r="J88" s="9" t="s">
        <v>6</v>
      </c>
      <c r="K88" s="212"/>
      <c r="N88" s="14"/>
      <c r="O88" s="14"/>
      <c r="Q88" s="12"/>
      <c r="R88" s="4"/>
      <c r="S88" s="4"/>
      <c r="T88" s="4"/>
      <c r="U88" s="4"/>
      <c r="V88" s="4"/>
      <c r="W88" s="121"/>
      <c r="X88" s="121"/>
      <c r="Y88" s="4"/>
      <c r="Z88" s="4"/>
      <c r="AA88" s="4"/>
      <c r="AB88" s="4"/>
      <c r="AC88" s="4"/>
      <c r="AD88" s="4"/>
      <c r="AE88" s="4"/>
      <c r="AF88" s="4"/>
      <c r="AG88" s="4"/>
      <c r="AH88" s="4"/>
      <c r="AI88" s="4"/>
      <c r="AJ88" s="4"/>
      <c r="AK88" s="4"/>
      <c r="AL88" s="4"/>
      <c r="AM88" s="4"/>
      <c r="AN88" s="4"/>
      <c r="AO88" s="4"/>
      <c r="AP88" s="4"/>
      <c r="AQ88" s="4"/>
      <c r="AR88" s="4"/>
    </row>
    <row r="89" spans="2:44">
      <c r="B89" s="10" t="s">
        <v>29</v>
      </c>
      <c r="C89" s="119"/>
      <c r="D89" s="11"/>
      <c r="E89" s="12"/>
      <c r="F89" s="13">
        <f>F45+F74+F86</f>
        <v>0</v>
      </c>
      <c r="G89" s="12"/>
      <c r="H89" s="13">
        <f>H45+H74+H86</f>
        <v>0</v>
      </c>
      <c r="I89" s="12"/>
      <c r="J89" s="13">
        <f>J45+J74+J86</f>
        <v>0</v>
      </c>
      <c r="K89" s="210" t="str">
        <f>IF((H89+J89)=F89,"OK")</f>
        <v>OK</v>
      </c>
      <c r="N89" s="4"/>
      <c r="O89" s="4"/>
      <c r="P89" s="4"/>
      <c r="Q89" s="4"/>
      <c r="R89" s="4"/>
      <c r="S89" s="4"/>
      <c r="T89" s="4"/>
      <c r="U89" s="4"/>
      <c r="V89" s="4"/>
      <c r="W89" s="121"/>
      <c r="X89" s="121"/>
      <c r="Y89" s="4"/>
      <c r="Z89" s="4"/>
      <c r="AA89" s="4"/>
      <c r="AB89" s="4"/>
      <c r="AC89" s="4"/>
      <c r="AD89" s="4"/>
      <c r="AE89" s="4"/>
      <c r="AF89" s="4"/>
      <c r="AG89" s="4"/>
      <c r="AH89" s="4"/>
      <c r="AI89" s="4"/>
      <c r="AJ89" s="4"/>
      <c r="AK89" s="4"/>
      <c r="AL89" s="4"/>
      <c r="AM89" s="4"/>
      <c r="AN89" s="4"/>
      <c r="AO89" s="4"/>
      <c r="AP89" s="4"/>
      <c r="AQ89" s="4"/>
      <c r="AR89" s="4"/>
    </row>
    <row r="90" spans="2:44">
      <c r="N90" s="4"/>
      <c r="O90" s="4"/>
      <c r="P90" s="4"/>
      <c r="Q90" s="4"/>
      <c r="R90" s="4"/>
      <c r="S90" s="4"/>
      <c r="T90" s="4"/>
      <c r="U90" s="4"/>
      <c r="V90" s="4"/>
      <c r="W90" s="121"/>
      <c r="X90" s="121"/>
      <c r="Y90" s="4"/>
      <c r="Z90" s="4"/>
      <c r="AA90" s="4"/>
      <c r="AB90" s="4"/>
      <c r="AC90" s="4"/>
      <c r="AD90" s="4"/>
      <c r="AE90" s="4"/>
      <c r="AF90" s="4"/>
      <c r="AG90" s="4"/>
      <c r="AH90" s="4"/>
      <c r="AI90" s="4"/>
      <c r="AJ90" s="4"/>
      <c r="AK90" s="4"/>
      <c r="AL90" s="4"/>
      <c r="AM90" s="4"/>
      <c r="AN90" s="4"/>
      <c r="AO90" s="4"/>
      <c r="AP90" s="4"/>
      <c r="AQ90" s="4"/>
      <c r="AR90" s="4"/>
    </row>
    <row r="91" spans="2:44">
      <c r="B91" s="6"/>
      <c r="W91" s="120"/>
      <c r="X91" s="120"/>
    </row>
    <row r="92" spans="2:44">
      <c r="W92" s="120"/>
      <c r="X92" s="120"/>
    </row>
    <row r="93" spans="2:44">
      <c r="W93" s="120"/>
      <c r="X93" s="120"/>
    </row>
    <row r="94" spans="2:44">
      <c r="W94" s="120"/>
      <c r="X94" s="120"/>
    </row>
    <row r="95" spans="2:44">
      <c r="W95" s="120"/>
      <c r="X95" s="120"/>
    </row>
    <row r="96" spans="2:44">
      <c r="W96" s="120"/>
      <c r="X96" s="120"/>
    </row>
    <row r="97" spans="23:24">
      <c r="W97" s="120"/>
      <c r="X97" s="120"/>
    </row>
    <row r="98" spans="23:24">
      <c r="W98" s="120"/>
      <c r="X98" s="120"/>
    </row>
    <row r="99" spans="23:24">
      <c r="W99" s="120"/>
      <c r="X99" s="120"/>
    </row>
    <row r="100" spans="23:24">
      <c r="W100" s="120"/>
      <c r="X100" s="120"/>
    </row>
    <row r="101" spans="23:24">
      <c r="W101" s="120"/>
      <c r="X101" s="120"/>
    </row>
    <row r="102" spans="23:24">
      <c r="W102" s="120"/>
      <c r="X102" s="120"/>
    </row>
    <row r="103" spans="23:24">
      <c r="W103" s="120"/>
      <c r="X103" s="120"/>
    </row>
    <row r="104" spans="23:24">
      <c r="W104" s="120"/>
      <c r="X104" s="120"/>
    </row>
    <row r="105" spans="23:24">
      <c r="W105" s="120"/>
      <c r="X105" s="120"/>
    </row>
    <row r="106" spans="23:24">
      <c r="W106" s="120"/>
      <c r="X106" s="120"/>
    </row>
    <row r="107" spans="23:24">
      <c r="W107" s="120"/>
      <c r="X107" s="120"/>
    </row>
    <row r="108" spans="23:24">
      <c r="W108" s="120"/>
      <c r="X108" s="120"/>
    </row>
    <row r="109" spans="23:24">
      <c r="W109" s="120"/>
      <c r="X109" s="120"/>
    </row>
    <row r="110" spans="23:24">
      <c r="W110" s="120"/>
      <c r="X110" s="120"/>
    </row>
    <row r="111" spans="23:24">
      <c r="W111" s="120"/>
      <c r="X111" s="120"/>
    </row>
    <row r="112" spans="23:24">
      <c r="W112" s="120"/>
      <c r="X112" s="120"/>
    </row>
    <row r="113" spans="23:24">
      <c r="W113" s="120"/>
      <c r="X113" s="120"/>
    </row>
    <row r="114" spans="23:24">
      <c r="W114" s="120"/>
      <c r="X114" s="120"/>
    </row>
  </sheetData>
  <sheetProtection algorithmName="SHA-512" hashValue="IBaoTyldJejpUJZmOZ4LXxuUzGofE/2KftS84Z+l1DKvuqyoD1HkLyrdJG2M2L/6Wu5/OfkrxovifKo/cCyheQ==" saltValue="RQ/17ijlc0xUvfLM7wuhXw==" spinCount="100000" sheet="1" formatCells="0" formatColumns="0" formatRows="0" insertColumns="0" insertRows="0" insertHyperlinks="0" deleteColumns="0" deleteRows="0" sort="0" autoFilter="0" pivotTables="0"/>
  <printOptions horizontalCentered="1"/>
  <pageMargins left="0.23622047244094491" right="0.23622047244094491" top="0.35433070866141736" bottom="0.39370078740157483" header="0.31496062992125984" footer="0.31496062992125984"/>
  <pageSetup paperSize="9" scale="40" orientation="landscape" horizontalDpi="300" verticalDpi="300" r:id="rId1"/>
  <headerFooter>
    <oddFooter>&amp;LBestand: &amp;F
Tabblad: &amp;A&amp;RPrintdatum: &amp;D</oddFooter>
  </headerFooter>
  <ignoredErrors>
    <ignoredError sqref="F8:J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4FB02-506A-419E-8613-EAC318DB1E86}">
  <sheetPr codeName="Blad7">
    <tabColor theme="9" tint="0.59999389629810485"/>
    <pageSetUpPr fitToPage="1"/>
  </sheetPr>
  <dimension ref="A2:S29"/>
  <sheetViews>
    <sheetView zoomScale="70" zoomScaleNormal="70" workbookViewId="0">
      <selection activeCell="P11" sqref="P11"/>
    </sheetView>
    <sheetView topLeftCell="A6" workbookViewId="1">
      <selection activeCell="F11" sqref="F11"/>
    </sheetView>
  </sheetViews>
  <sheetFormatPr defaultColWidth="9.36328125" defaultRowHeight="14.5" outlineLevelRow="1"/>
  <cols>
    <col min="1" max="1" width="5.453125" style="2" customWidth="1"/>
    <col min="2" max="2" width="55.6328125" style="2" customWidth="1"/>
    <col min="3" max="3" width="5.6328125" style="2" customWidth="1"/>
    <col min="4" max="4" width="24.6328125" style="2" customWidth="1"/>
    <col min="5" max="5" width="6.6328125" style="2" customWidth="1"/>
    <col min="6" max="6" width="24.6328125" style="2" customWidth="1"/>
    <col min="7" max="7" width="2.36328125" style="2" customWidth="1"/>
    <col min="8" max="8" width="23.453125" style="2" customWidth="1"/>
    <col min="9" max="9" width="5.54296875" style="2" customWidth="1"/>
    <col min="10" max="10" width="50.6328125" style="2" customWidth="1"/>
    <col min="11" max="11" width="5" style="2" customWidth="1"/>
    <col min="12" max="16384" width="9.36328125" style="2"/>
  </cols>
  <sheetData>
    <row r="2" spans="1:19" ht="14" customHeight="1">
      <c r="B2" s="188"/>
    </row>
    <row r="3" spans="1:19" ht="18.5">
      <c r="B3" s="241" t="str">
        <f>CONCATENATE("Kostenverhaal Gemeente ",Start!$F$8)</f>
        <v>Kostenverhaal Gemeente …</v>
      </c>
      <c r="C3" s="242"/>
      <c r="D3" s="242"/>
      <c r="E3" s="234"/>
      <c r="F3" s="234"/>
      <c r="G3" s="234"/>
      <c r="H3" s="234"/>
      <c r="I3" s="234"/>
      <c r="J3" s="234"/>
    </row>
    <row r="4" spans="1:19" ht="18.5">
      <c r="B4" s="240" t="str">
        <f>CONCATENATE("Anterieure overeenkomst ",Start!$F$9)</f>
        <v>Anterieure overeenkomst …</v>
      </c>
      <c r="C4" s="243"/>
      <c r="D4" s="243"/>
      <c r="E4" s="236"/>
      <c r="F4" s="236"/>
      <c r="G4" s="236"/>
      <c r="H4" s="236"/>
      <c r="I4" s="236"/>
      <c r="J4" s="236"/>
    </row>
    <row r="5" spans="1:19">
      <c r="B5" s="263"/>
      <c r="J5" s="4"/>
      <c r="K5" s="4"/>
      <c r="L5" s="4"/>
      <c r="M5" s="4"/>
      <c r="N5" s="4"/>
      <c r="O5" s="4"/>
      <c r="P5" s="4"/>
      <c r="Q5" s="4"/>
      <c r="R5" s="4"/>
      <c r="S5" s="4"/>
    </row>
    <row r="6" spans="1:19" s="23" customFormat="1" ht="15.5">
      <c r="A6" s="2"/>
      <c r="B6" s="189" t="s">
        <v>111</v>
      </c>
      <c r="D6" s="85"/>
      <c r="F6" s="85"/>
      <c r="H6" s="85"/>
      <c r="J6" s="238" t="s">
        <v>149</v>
      </c>
      <c r="K6" s="29"/>
      <c r="L6" s="29"/>
      <c r="M6" s="29"/>
      <c r="N6" s="29"/>
      <c r="O6" s="29"/>
      <c r="P6" s="29"/>
      <c r="Q6" s="29"/>
      <c r="R6" s="29"/>
      <c r="S6" s="29"/>
    </row>
    <row r="7" spans="1:19">
      <c r="B7" s="190" t="s">
        <v>82</v>
      </c>
      <c r="D7" s="30" t="s">
        <v>10</v>
      </c>
      <c r="E7" s="31"/>
      <c r="F7" s="30" t="s">
        <v>5</v>
      </c>
      <c r="G7" s="31"/>
      <c r="H7" s="30" t="s">
        <v>6</v>
      </c>
      <c r="I7" s="208"/>
      <c r="J7" s="30"/>
      <c r="K7" s="4"/>
      <c r="L7" s="4"/>
      <c r="M7" s="4"/>
      <c r="N7" s="4"/>
      <c r="O7" s="4"/>
      <c r="P7" s="4"/>
      <c r="Q7" s="4"/>
      <c r="R7" s="4"/>
      <c r="S7" s="4"/>
    </row>
    <row r="8" spans="1:19" s="44" customFormat="1" ht="15" customHeight="1" outlineLevel="1">
      <c r="A8" s="2"/>
      <c r="B8" s="216" t="s">
        <v>16</v>
      </c>
      <c r="D8" s="170"/>
      <c r="E8" s="45"/>
      <c r="F8" s="170"/>
      <c r="G8" s="45"/>
      <c r="H8" s="262">
        <f t="shared" ref="H8:H27" si="0">D8-F8</f>
        <v>0</v>
      </c>
      <c r="I8" s="209" t="str">
        <f t="shared" ref="I8:I27" si="1">IF((F8+H8)=D8,"OK")</f>
        <v>OK</v>
      </c>
      <c r="J8" s="230"/>
      <c r="K8" s="46"/>
      <c r="L8" s="46"/>
      <c r="M8" s="46"/>
      <c r="N8" s="46"/>
      <c r="O8" s="46"/>
      <c r="P8" s="46"/>
      <c r="Q8" s="46"/>
      <c r="R8" s="46"/>
      <c r="S8" s="46"/>
    </row>
    <row r="9" spans="1:19" s="44" customFormat="1" ht="15" customHeight="1" outlineLevel="1">
      <c r="A9" s="2"/>
      <c r="B9" s="216" t="s">
        <v>19</v>
      </c>
      <c r="D9" s="170"/>
      <c r="E9" s="45"/>
      <c r="F9" s="170"/>
      <c r="G9" s="45"/>
      <c r="H9" s="262">
        <f t="shared" si="0"/>
        <v>0</v>
      </c>
      <c r="I9" s="209" t="str">
        <f t="shared" si="1"/>
        <v>OK</v>
      </c>
      <c r="J9" s="230"/>
      <c r="K9" s="46"/>
      <c r="L9" s="46"/>
      <c r="M9" s="46"/>
      <c r="N9" s="46"/>
      <c r="O9" s="46"/>
      <c r="P9" s="46"/>
      <c r="Q9" s="46"/>
      <c r="R9" s="46"/>
      <c r="S9" s="46"/>
    </row>
    <row r="10" spans="1:19" s="44" customFormat="1" ht="15" customHeight="1" outlineLevel="1">
      <c r="A10" s="2"/>
      <c r="B10" s="216" t="s">
        <v>13</v>
      </c>
      <c r="D10" s="170"/>
      <c r="E10" s="45"/>
      <c r="F10" s="170"/>
      <c r="G10" s="45"/>
      <c r="H10" s="262">
        <f t="shared" si="0"/>
        <v>0</v>
      </c>
      <c r="I10" s="209" t="str">
        <f t="shared" si="1"/>
        <v>OK</v>
      </c>
      <c r="J10" s="230"/>
      <c r="K10" s="46"/>
      <c r="L10" s="46"/>
      <c r="M10" s="46"/>
      <c r="N10" s="46"/>
      <c r="O10" s="46"/>
      <c r="P10" s="46"/>
      <c r="Q10" s="46"/>
      <c r="R10" s="46"/>
      <c r="S10" s="46"/>
    </row>
    <row r="11" spans="1:19" s="44" customFormat="1" ht="15" customHeight="1" outlineLevel="1">
      <c r="A11" s="2"/>
      <c r="B11" s="216" t="s">
        <v>21</v>
      </c>
      <c r="D11" s="170"/>
      <c r="E11" s="45"/>
      <c r="F11" s="170"/>
      <c r="G11" s="45"/>
      <c r="H11" s="262">
        <f t="shared" si="0"/>
        <v>0</v>
      </c>
      <c r="I11" s="209" t="str">
        <f t="shared" si="1"/>
        <v>OK</v>
      </c>
      <c r="J11" s="230"/>
      <c r="K11" s="46"/>
      <c r="L11" s="46"/>
      <c r="M11" s="46"/>
      <c r="N11" s="46"/>
      <c r="O11" s="46"/>
      <c r="P11" s="46"/>
      <c r="Q11" s="46"/>
      <c r="R11" s="46"/>
      <c r="S11" s="46"/>
    </row>
    <row r="12" spans="1:19" s="44" customFormat="1" ht="15" customHeight="1" outlineLevel="1">
      <c r="A12" s="2"/>
      <c r="B12" s="216" t="s">
        <v>22</v>
      </c>
      <c r="D12" s="170"/>
      <c r="E12" s="45"/>
      <c r="F12" s="170"/>
      <c r="G12" s="45"/>
      <c r="H12" s="262">
        <f t="shared" si="0"/>
        <v>0</v>
      </c>
      <c r="I12" s="209" t="str">
        <f t="shared" si="1"/>
        <v>OK</v>
      </c>
      <c r="J12" s="230"/>
    </row>
    <row r="13" spans="1:19" s="44" customFormat="1" ht="15" customHeight="1" outlineLevel="1">
      <c r="A13" s="2"/>
      <c r="B13" s="216" t="s">
        <v>17</v>
      </c>
      <c r="D13" s="170"/>
      <c r="E13" s="45"/>
      <c r="F13" s="170"/>
      <c r="G13" s="45"/>
      <c r="H13" s="262">
        <f t="shared" si="0"/>
        <v>0</v>
      </c>
      <c r="I13" s="209" t="str">
        <f t="shared" si="1"/>
        <v>OK</v>
      </c>
      <c r="J13" s="230"/>
    </row>
    <row r="14" spans="1:19" s="44" customFormat="1" ht="15" customHeight="1" outlineLevel="1">
      <c r="A14" s="2"/>
      <c r="B14" s="216" t="s">
        <v>14</v>
      </c>
      <c r="D14" s="170"/>
      <c r="E14" s="45"/>
      <c r="F14" s="170"/>
      <c r="G14" s="45"/>
      <c r="H14" s="262">
        <f t="shared" si="0"/>
        <v>0</v>
      </c>
      <c r="I14" s="209" t="str">
        <f t="shared" si="1"/>
        <v>OK</v>
      </c>
      <c r="J14" s="230"/>
    </row>
    <row r="15" spans="1:19" s="44" customFormat="1" ht="15" customHeight="1" outlineLevel="1">
      <c r="A15" s="2"/>
      <c r="B15" s="216" t="s">
        <v>15</v>
      </c>
      <c r="D15" s="170"/>
      <c r="E15" s="45"/>
      <c r="F15" s="170"/>
      <c r="G15" s="45"/>
      <c r="H15" s="262">
        <f t="shared" si="0"/>
        <v>0</v>
      </c>
      <c r="I15" s="209" t="str">
        <f t="shared" si="1"/>
        <v>OK</v>
      </c>
      <c r="J15" s="230"/>
    </row>
    <row r="16" spans="1:19" s="44" customFormat="1" ht="15" customHeight="1" outlineLevel="1">
      <c r="A16" s="2"/>
      <c r="B16" s="216" t="s">
        <v>20</v>
      </c>
      <c r="D16" s="170"/>
      <c r="E16" s="45"/>
      <c r="F16" s="170"/>
      <c r="G16" s="45"/>
      <c r="H16" s="262">
        <f t="shared" si="0"/>
        <v>0</v>
      </c>
      <c r="I16" s="209" t="str">
        <f t="shared" si="1"/>
        <v>OK</v>
      </c>
      <c r="J16" s="230"/>
    </row>
    <row r="17" spans="1:19" s="44" customFormat="1" ht="15" customHeight="1" outlineLevel="1">
      <c r="A17" s="2"/>
      <c r="B17" s="216" t="s">
        <v>12</v>
      </c>
      <c r="D17" s="170"/>
      <c r="E17" s="45"/>
      <c r="F17" s="170"/>
      <c r="G17" s="45"/>
      <c r="H17" s="262">
        <f t="shared" si="0"/>
        <v>0</v>
      </c>
      <c r="I17" s="209" t="str">
        <f t="shared" si="1"/>
        <v>OK</v>
      </c>
      <c r="J17" s="230"/>
    </row>
    <row r="18" spans="1:19" s="44" customFormat="1" ht="15" customHeight="1" outlineLevel="1">
      <c r="A18" s="2"/>
      <c r="B18" s="216" t="s">
        <v>133</v>
      </c>
      <c r="D18" s="170"/>
      <c r="E18" s="45"/>
      <c r="F18" s="170"/>
      <c r="G18" s="45"/>
      <c r="H18" s="262">
        <f t="shared" si="0"/>
        <v>0</v>
      </c>
      <c r="I18" s="209" t="str">
        <f t="shared" si="1"/>
        <v>OK</v>
      </c>
      <c r="J18" s="230"/>
    </row>
    <row r="19" spans="1:19" s="44" customFormat="1" ht="15" customHeight="1" outlineLevel="1">
      <c r="A19" s="2"/>
      <c r="B19" s="216" t="s">
        <v>23</v>
      </c>
      <c r="D19" s="170"/>
      <c r="E19" s="45"/>
      <c r="F19" s="170"/>
      <c r="G19" s="45"/>
      <c r="H19" s="262">
        <f t="shared" si="0"/>
        <v>0</v>
      </c>
      <c r="I19" s="209" t="str">
        <f t="shared" si="1"/>
        <v>OK</v>
      </c>
      <c r="J19" s="230"/>
    </row>
    <row r="20" spans="1:19" s="44" customFormat="1" ht="15" customHeight="1" outlineLevel="1">
      <c r="A20" s="2"/>
      <c r="B20" s="216" t="s">
        <v>18</v>
      </c>
      <c r="D20" s="170"/>
      <c r="E20" s="45"/>
      <c r="F20" s="170"/>
      <c r="G20" s="45"/>
      <c r="H20" s="262">
        <f t="shared" si="0"/>
        <v>0</v>
      </c>
      <c r="I20" s="209" t="str">
        <f t="shared" si="1"/>
        <v>OK</v>
      </c>
      <c r="J20" s="230"/>
    </row>
    <row r="21" spans="1:19" s="44" customFormat="1" ht="15" customHeight="1" outlineLevel="1">
      <c r="A21" s="2"/>
      <c r="B21" s="216" t="s">
        <v>191</v>
      </c>
      <c r="D21" s="170"/>
      <c r="E21" s="45"/>
      <c r="F21" s="170"/>
      <c r="G21" s="45"/>
      <c r="H21" s="262">
        <f t="shared" si="0"/>
        <v>0</v>
      </c>
      <c r="I21" s="209"/>
      <c r="J21" s="230"/>
    </row>
    <row r="22" spans="1:19" s="44" customFormat="1" ht="15" customHeight="1" outlineLevel="1">
      <c r="A22" s="2"/>
      <c r="B22" s="191" t="s">
        <v>8</v>
      </c>
      <c r="D22" s="170"/>
      <c r="E22" s="45"/>
      <c r="F22" s="170"/>
      <c r="G22" s="45"/>
      <c r="H22" s="262">
        <f t="shared" si="0"/>
        <v>0</v>
      </c>
      <c r="I22" s="209"/>
      <c r="J22" s="230"/>
    </row>
    <row r="23" spans="1:19" s="44" customFormat="1" ht="15" customHeight="1" outlineLevel="1">
      <c r="A23" s="2"/>
      <c r="B23" s="191" t="s">
        <v>8</v>
      </c>
      <c r="D23" s="170"/>
      <c r="E23" s="45"/>
      <c r="F23" s="170"/>
      <c r="G23" s="45"/>
      <c r="H23" s="262">
        <f t="shared" si="0"/>
        <v>0</v>
      </c>
      <c r="I23" s="209"/>
      <c r="J23" s="230"/>
    </row>
    <row r="24" spans="1:19" s="44" customFormat="1" ht="15" customHeight="1" outlineLevel="1">
      <c r="A24" s="2"/>
      <c r="B24" s="191" t="s">
        <v>8</v>
      </c>
      <c r="D24" s="170"/>
      <c r="E24" s="45"/>
      <c r="F24" s="170"/>
      <c r="G24" s="45"/>
      <c r="H24" s="262">
        <f t="shared" si="0"/>
        <v>0</v>
      </c>
      <c r="I24" s="209"/>
      <c r="J24" s="230"/>
    </row>
    <row r="25" spans="1:19" s="44" customFormat="1" ht="15" customHeight="1" outlineLevel="1">
      <c r="A25" s="2"/>
      <c r="B25" s="191" t="s">
        <v>8</v>
      </c>
      <c r="D25" s="170"/>
      <c r="E25" s="45"/>
      <c r="F25" s="170"/>
      <c r="G25" s="45"/>
      <c r="H25" s="262">
        <f t="shared" si="0"/>
        <v>0</v>
      </c>
      <c r="I25" s="209"/>
      <c r="J25" s="230"/>
    </row>
    <row r="26" spans="1:19" s="44" customFormat="1" ht="15" customHeight="1" outlineLevel="1">
      <c r="A26" s="2"/>
      <c r="B26" s="191" t="s">
        <v>8</v>
      </c>
      <c r="D26" s="170"/>
      <c r="E26" s="45"/>
      <c r="F26" s="170"/>
      <c r="G26" s="45"/>
      <c r="H26" s="262">
        <f t="shared" si="0"/>
        <v>0</v>
      </c>
      <c r="I26" s="209"/>
      <c r="J26" s="230"/>
    </row>
    <row r="27" spans="1:19" s="44" customFormat="1" ht="15" customHeight="1" outlineLevel="1">
      <c r="A27" s="2"/>
      <c r="B27" s="191" t="s">
        <v>8</v>
      </c>
      <c r="D27" s="170"/>
      <c r="E27" s="45"/>
      <c r="F27" s="170"/>
      <c r="G27" s="45"/>
      <c r="H27" s="262">
        <f t="shared" si="0"/>
        <v>0</v>
      </c>
      <c r="I27" s="209" t="str">
        <f t="shared" si="1"/>
        <v>OK</v>
      </c>
      <c r="J27" s="230"/>
    </row>
    <row r="28" spans="1:19">
      <c r="B28" s="50" t="str">
        <f>CONCATENATE("Totaal ",B6)</f>
        <v>Totaal 4. Onderzoeken</v>
      </c>
      <c r="C28" s="49"/>
      <c r="D28" s="50">
        <f>SUBTOTAL(9,D8:D27)</f>
        <v>0</v>
      </c>
      <c r="E28" s="49"/>
      <c r="F28" s="50">
        <f>SUBTOTAL(9,F8:F27)</f>
        <v>0</v>
      </c>
      <c r="G28" s="49"/>
      <c r="H28" s="50">
        <f>SUBTOTAL(9,H8:H27)</f>
        <v>0</v>
      </c>
      <c r="I28" s="210" t="str">
        <f>IF((F28+H28)=D28,"OK")</f>
        <v>OK</v>
      </c>
      <c r="J28" s="239"/>
      <c r="K28" s="4"/>
      <c r="L28" s="4"/>
      <c r="M28" s="4"/>
      <c r="N28" s="4"/>
      <c r="O28" s="4"/>
      <c r="P28" s="4"/>
      <c r="Q28" s="4"/>
      <c r="R28" s="4"/>
      <c r="S28" s="4"/>
    </row>
    <row r="29" spans="1:19">
      <c r="J29" s="4"/>
      <c r="K29" s="4"/>
      <c r="L29" s="4"/>
      <c r="M29" s="4"/>
      <c r="N29" s="4"/>
      <c r="O29" s="4"/>
      <c r="P29" s="4"/>
      <c r="Q29" s="4"/>
      <c r="R29" s="4"/>
      <c r="S29" s="4"/>
    </row>
  </sheetData>
  <sheetProtection algorithmName="SHA-512" hashValue="SQ8OK6Tvrj8Hn8CQRBml9+kD28awaPJ8F9xkDO1GfarxC+61mHqUEtttyIypIQmb9k8Tm9jL9sLRyAkXkQwxpg==" saltValue="8CSFBjr/Nm4Niou+syDyCQ==" spinCount="100000" sheet="1" formatCells="0" formatColumns="0" formatRows="0" insertColumns="0" insertRows="0" insertHyperlinks="0" deleteColumns="0" deleteRows="0" sort="0" autoFilter="0" pivotTables="0"/>
  <sortState xmlns:xlrd2="http://schemas.microsoft.com/office/spreadsheetml/2017/richdata2" ref="B9:B20">
    <sortCondition ref="B20"/>
  </sortState>
  <printOptions horizontalCentered="1"/>
  <pageMargins left="0.23622047244094491" right="0.23622047244094491" top="0.74803149606299213" bottom="0.74803149606299213" header="0.31496062992125984" footer="0.31496062992125984"/>
  <pageSetup paperSize="9" scale="68" orientation="landscape" horizontalDpi="300" verticalDpi="300" r:id="rId1"/>
  <headerFooter>
    <oddFooter>&amp;LBestand: &amp;F
Tabblad: &amp;A&amp;RPrintdatum: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318B4-5FA4-4AF8-BCBA-97C584EA24EB}">
  <sheetPr codeName="Blad9">
    <tabColor theme="9" tint="0.59999389629810485"/>
    <pageSetUpPr fitToPage="1"/>
  </sheetPr>
  <dimension ref="B2:T21"/>
  <sheetViews>
    <sheetView tabSelected="1" workbookViewId="0">
      <selection activeCell="B7" sqref="B7"/>
    </sheetView>
    <sheetView topLeftCell="A6" workbookViewId="1">
      <selection activeCell="B8" sqref="B8"/>
    </sheetView>
  </sheetViews>
  <sheetFormatPr defaultColWidth="9.36328125" defaultRowHeight="14.5"/>
  <cols>
    <col min="1" max="1" width="5.453125" style="2" customWidth="1"/>
    <col min="2" max="2" width="76.36328125" style="2" bestFit="1" customWidth="1"/>
    <col min="3" max="3" width="5.6328125" style="2" customWidth="1"/>
    <col min="4" max="4" width="23.36328125" style="2" customWidth="1"/>
    <col min="5" max="5" width="5.6328125" style="2" customWidth="1"/>
    <col min="6" max="6" width="24.6328125" style="2" customWidth="1"/>
    <col min="7" max="7" width="5.6328125" style="2" customWidth="1"/>
    <col min="8" max="8" width="50.6328125" style="2" customWidth="1"/>
    <col min="9" max="9" width="3.36328125" style="2" customWidth="1"/>
    <col min="10" max="10" width="4.453125" style="2" customWidth="1"/>
    <col min="11" max="11" width="13" style="2" customWidth="1"/>
    <col min="12" max="12" width="5" style="2" customWidth="1"/>
    <col min="13" max="16384" width="9.36328125" style="2"/>
  </cols>
  <sheetData>
    <row r="2" spans="2:20" ht="15" customHeight="1">
      <c r="B2" s="188"/>
    </row>
    <row r="3" spans="2:20" ht="18.5">
      <c r="B3" s="241" t="str">
        <f>CONCATENATE("Kostenverhaal Gemeente ",Start!$F$8)</f>
        <v>Kostenverhaal Gemeente …</v>
      </c>
      <c r="C3" s="242"/>
      <c r="D3" s="242"/>
      <c r="E3" s="234"/>
      <c r="F3" s="234"/>
      <c r="G3" s="234"/>
      <c r="H3" s="234"/>
    </row>
    <row r="4" spans="2:20" ht="18.5">
      <c r="B4" s="240" t="str">
        <f>CONCATENATE("Anterieure overeenkomst ",Start!$F$9)</f>
        <v>Anterieure overeenkomst …</v>
      </c>
      <c r="C4" s="243"/>
      <c r="D4" s="243"/>
      <c r="E4" s="236"/>
      <c r="F4" s="236"/>
      <c r="G4" s="236"/>
      <c r="H4" s="236"/>
    </row>
    <row r="5" spans="2:20">
      <c r="I5" s="4"/>
      <c r="J5" s="4"/>
      <c r="K5" s="4"/>
      <c r="L5" s="4"/>
      <c r="M5" s="4"/>
      <c r="N5" s="4"/>
      <c r="O5" s="4"/>
      <c r="P5" s="4"/>
      <c r="Q5" s="4"/>
      <c r="R5" s="4"/>
      <c r="S5" s="4"/>
      <c r="T5" s="4"/>
    </row>
    <row r="6" spans="2:20" ht="15.5">
      <c r="B6" s="189" t="s">
        <v>192</v>
      </c>
      <c r="C6" s="23"/>
      <c r="D6" s="85"/>
      <c r="E6" s="23"/>
      <c r="F6" s="85"/>
      <c r="G6" s="23"/>
      <c r="H6" s="238" t="s">
        <v>149</v>
      </c>
      <c r="I6" s="4"/>
      <c r="J6" s="4"/>
      <c r="K6" s="4"/>
      <c r="L6" s="4"/>
      <c r="M6" s="4"/>
      <c r="N6" s="4"/>
      <c r="O6" s="4"/>
      <c r="P6" s="4"/>
      <c r="Q6" s="4"/>
      <c r="R6" s="4"/>
      <c r="S6" s="4"/>
      <c r="T6" s="4"/>
    </row>
    <row r="7" spans="2:20">
      <c r="B7" s="190" t="s">
        <v>209</v>
      </c>
      <c r="C7" s="15"/>
      <c r="D7" s="30" t="s">
        <v>10</v>
      </c>
      <c r="E7" s="31"/>
      <c r="F7" s="30" t="s">
        <v>5</v>
      </c>
      <c r="G7" s="31"/>
      <c r="H7" s="30"/>
      <c r="I7" s="4"/>
      <c r="J7" s="4"/>
      <c r="K7" s="4"/>
      <c r="L7" s="4"/>
      <c r="M7" s="4"/>
      <c r="N7" s="4"/>
      <c r="O7" s="4"/>
      <c r="P7" s="4"/>
      <c r="Q7" s="4"/>
      <c r="R7" s="4"/>
      <c r="S7" s="4"/>
      <c r="T7" s="4"/>
    </row>
    <row r="8" spans="2:20">
      <c r="B8" s="191" t="s">
        <v>129</v>
      </c>
      <c r="C8" s="15"/>
      <c r="D8" s="170"/>
      <c r="E8" s="31"/>
      <c r="F8" s="181">
        <f>D8</f>
        <v>0</v>
      </c>
      <c r="G8" s="31"/>
      <c r="H8" s="230"/>
    </row>
    <row r="9" spans="2:20">
      <c r="B9" s="191" t="s">
        <v>128</v>
      </c>
      <c r="C9" s="15"/>
      <c r="D9" s="170"/>
      <c r="E9" s="31"/>
      <c r="F9" s="181">
        <f t="shared" ref="F9:F12" si="0">D9</f>
        <v>0</v>
      </c>
      <c r="G9" s="31"/>
      <c r="H9" s="230"/>
    </row>
    <row r="10" spans="2:20">
      <c r="B10" s="191" t="s">
        <v>136</v>
      </c>
      <c r="C10" s="15"/>
      <c r="D10" s="170"/>
      <c r="E10" s="31"/>
      <c r="F10" s="181">
        <f t="shared" si="0"/>
        <v>0</v>
      </c>
      <c r="G10" s="31"/>
      <c r="H10" s="230"/>
    </row>
    <row r="11" spans="2:20">
      <c r="B11" s="191" t="s">
        <v>137</v>
      </c>
      <c r="C11" s="15"/>
      <c r="D11" s="170"/>
      <c r="E11" s="31"/>
      <c r="F11" s="181">
        <f t="shared" si="0"/>
        <v>0</v>
      </c>
      <c r="G11" s="31"/>
      <c r="H11" s="230"/>
    </row>
    <row r="12" spans="2:20">
      <c r="B12" s="192" t="s">
        <v>157</v>
      </c>
      <c r="C12" s="15"/>
      <c r="D12" s="170"/>
      <c r="E12" s="31"/>
      <c r="F12" s="181">
        <f t="shared" si="0"/>
        <v>0</v>
      </c>
      <c r="G12" s="31"/>
      <c r="H12" s="230"/>
    </row>
    <row r="13" spans="2:20">
      <c r="B13" s="50" t="s">
        <v>152</v>
      </c>
      <c r="C13" s="49"/>
      <c r="D13" s="50">
        <f>SUM(D8:D12)</f>
        <v>0</v>
      </c>
      <c r="E13" s="49"/>
      <c r="F13" s="50">
        <f>SUM(F8:F12)</f>
        <v>0</v>
      </c>
      <c r="G13" s="49"/>
      <c r="H13" s="239"/>
      <c r="I13" s="4"/>
      <c r="J13" s="4"/>
      <c r="K13" s="4"/>
      <c r="L13" s="4"/>
      <c r="M13" s="4"/>
      <c r="N13" s="4"/>
      <c r="O13" s="4"/>
      <c r="P13" s="4"/>
      <c r="Q13" s="4"/>
      <c r="R13" s="4"/>
      <c r="S13" s="4"/>
      <c r="T13" s="4"/>
    </row>
    <row r="14" spans="2:20">
      <c r="I14" s="4"/>
      <c r="J14" s="4"/>
      <c r="K14" s="4"/>
      <c r="L14" s="4"/>
      <c r="M14" s="4"/>
      <c r="N14" s="4"/>
      <c r="O14" s="4"/>
      <c r="P14" s="4"/>
      <c r="Q14" s="4"/>
      <c r="R14" s="4"/>
      <c r="S14" s="4"/>
      <c r="T14" s="4"/>
    </row>
    <row r="15" spans="2:20">
      <c r="B15" s="190" t="s">
        <v>210</v>
      </c>
      <c r="C15" s="15"/>
      <c r="D15" s="30" t="s">
        <v>10</v>
      </c>
      <c r="E15" s="31"/>
      <c r="F15" s="30" t="s">
        <v>5</v>
      </c>
      <c r="G15" s="31"/>
      <c r="H15" s="30"/>
      <c r="I15" s="4"/>
      <c r="J15" s="4"/>
      <c r="K15" s="4"/>
      <c r="L15" s="4"/>
      <c r="M15" s="4"/>
      <c r="N15" s="4"/>
      <c r="O15" s="4"/>
      <c r="P15" s="4"/>
      <c r="Q15" s="4"/>
      <c r="R15" s="4"/>
      <c r="S15" s="4"/>
      <c r="T15" s="4"/>
    </row>
    <row r="16" spans="2:20">
      <c r="B16" s="191" t="s">
        <v>153</v>
      </c>
      <c r="C16" s="15"/>
      <c r="D16" s="170"/>
      <c r="E16" s="31"/>
      <c r="F16" s="181">
        <f>D16</f>
        <v>0</v>
      </c>
      <c r="G16" s="31"/>
      <c r="H16" s="230"/>
    </row>
    <row r="17" spans="2:20">
      <c r="B17" s="191" t="s">
        <v>154</v>
      </c>
      <c r="C17" s="15"/>
      <c r="D17" s="170"/>
      <c r="E17" s="31"/>
      <c r="F17" s="181">
        <f t="shared" ref="F17:F20" si="1">D17</f>
        <v>0</v>
      </c>
      <c r="G17" s="31"/>
      <c r="H17" s="230"/>
    </row>
    <row r="18" spans="2:20">
      <c r="B18" s="191" t="s">
        <v>155</v>
      </c>
      <c r="C18" s="15"/>
      <c r="D18" s="170"/>
      <c r="E18" s="31"/>
      <c r="F18" s="181">
        <f t="shared" si="1"/>
        <v>0</v>
      </c>
      <c r="G18" s="31"/>
      <c r="H18" s="230"/>
    </row>
    <row r="19" spans="2:20">
      <c r="B19" s="191" t="s">
        <v>156</v>
      </c>
      <c r="C19" s="15"/>
      <c r="D19" s="170"/>
      <c r="E19" s="31"/>
      <c r="F19" s="181">
        <f t="shared" si="1"/>
        <v>0</v>
      </c>
      <c r="G19" s="31"/>
      <c r="H19" s="230"/>
    </row>
    <row r="20" spans="2:20">
      <c r="B20" s="192" t="s">
        <v>157</v>
      </c>
      <c r="C20" s="15"/>
      <c r="D20" s="170"/>
      <c r="E20" s="31"/>
      <c r="F20" s="181">
        <f t="shared" si="1"/>
        <v>0</v>
      </c>
      <c r="G20" s="31"/>
      <c r="H20" s="230"/>
    </row>
    <row r="21" spans="2:20">
      <c r="B21" s="50" t="s">
        <v>168</v>
      </c>
      <c r="C21" s="49"/>
      <c r="D21" s="50">
        <f>SUM(D16:D20)</f>
        <v>0</v>
      </c>
      <c r="E21" s="49"/>
      <c r="F21" s="50">
        <f>SUM(F16:F20)</f>
        <v>0</v>
      </c>
      <c r="G21" s="49"/>
      <c r="H21" s="239"/>
      <c r="I21" s="4"/>
      <c r="J21" s="4"/>
      <c r="K21" s="4"/>
      <c r="L21" s="4"/>
      <c r="M21" s="4"/>
      <c r="N21" s="4"/>
      <c r="O21" s="4"/>
      <c r="P21" s="4"/>
      <c r="Q21" s="4"/>
      <c r="R21" s="4"/>
      <c r="S21" s="4"/>
      <c r="T21" s="4"/>
    </row>
  </sheetData>
  <sheetProtection algorithmName="SHA-512" hashValue="FAIaXm9Mof/qnqpQrtY8IqInc0UyaicFDWsFu7OVY6N2wgpm/i7Vk8msF7GoaKALs82grgcPuQSMCCLXkF2CYg==" saltValue="uwt2pBEEVR02PUuA5NFn7A==" spinCount="100000" sheet="1"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1" orientation="landscape" horizontalDpi="300" verticalDpi="300" r:id="rId1"/>
  <headerFooter>
    <oddFooter>&amp;LBestand: &amp;F
Tabblad: &amp;A&amp;RPrintdatum: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FDD95-4895-4CA1-B2B0-816C56799D69}">
  <sheetPr codeName="Blad10">
    <tabColor theme="9" tint="0.59999389629810485"/>
    <pageSetUpPr fitToPage="1"/>
  </sheetPr>
  <dimension ref="B2:V18"/>
  <sheetViews>
    <sheetView workbookViewId="0">
      <selection activeCell="I1" sqref="A1:I19"/>
    </sheetView>
    <sheetView workbookViewId="1">
      <selection activeCell="H15" sqref="H15"/>
    </sheetView>
  </sheetViews>
  <sheetFormatPr defaultColWidth="9.36328125" defaultRowHeight="14.5"/>
  <cols>
    <col min="1" max="1" width="5.453125" style="2" customWidth="1"/>
    <col min="2" max="2" width="55.6328125" style="2" customWidth="1"/>
    <col min="3" max="3" width="6.6328125" style="2" bestFit="1" customWidth="1"/>
    <col min="4" max="4" width="23.36328125" style="2" customWidth="1"/>
    <col min="5" max="5" width="6.6328125" style="2" customWidth="1"/>
    <col min="6" max="6" width="24.6328125" style="2" customWidth="1"/>
    <col min="7" max="7" width="5" style="2" customWidth="1"/>
    <col min="8" max="8" width="50.6328125" style="2" customWidth="1"/>
    <col min="9" max="9" width="4" style="2" customWidth="1"/>
    <col min="10" max="10" width="15" style="2" customWidth="1"/>
    <col min="11" max="11" width="19.54296875" style="2" customWidth="1"/>
    <col min="12" max="12" width="4.453125" style="2" customWidth="1"/>
    <col min="13" max="13" width="13" style="2" customWidth="1"/>
    <col min="14" max="14" width="5" style="2" customWidth="1"/>
    <col min="15" max="16384" width="9.36328125" style="2"/>
  </cols>
  <sheetData>
    <row r="2" spans="2:22" ht="15" customHeight="1">
      <c r="B2" s="188"/>
    </row>
    <row r="3" spans="2:22" ht="18.5">
      <c r="B3" s="241" t="str">
        <f>CONCATENATE("Kostenverhaal Gemeente ",Start!$F$8)</f>
        <v>Kostenverhaal Gemeente …</v>
      </c>
      <c r="C3" s="242"/>
      <c r="D3" s="242"/>
      <c r="E3" s="234"/>
      <c r="F3" s="234"/>
      <c r="G3" s="234"/>
      <c r="H3" s="234"/>
    </row>
    <row r="4" spans="2:22" ht="18.5">
      <c r="B4" s="240" t="str">
        <f>CONCATENATE("Anterieure overeenkomst ",Start!$F$9)</f>
        <v>Anterieure overeenkomst …</v>
      </c>
      <c r="C4" s="243"/>
      <c r="D4" s="243"/>
      <c r="E4" s="236"/>
      <c r="F4" s="236"/>
      <c r="G4" s="236"/>
      <c r="H4" s="236"/>
    </row>
    <row r="5" spans="2:22">
      <c r="J5" s="4"/>
      <c r="K5" s="4"/>
      <c r="L5" s="4"/>
      <c r="M5" s="4"/>
      <c r="N5" s="4"/>
      <c r="O5" s="4"/>
      <c r="P5" s="4"/>
      <c r="Q5" s="4"/>
      <c r="R5" s="4"/>
      <c r="S5" s="4"/>
      <c r="T5" s="4"/>
      <c r="U5" s="4"/>
      <c r="V5" s="4"/>
    </row>
    <row r="6" spans="2:22" ht="15.5">
      <c r="B6" s="189" t="s">
        <v>167</v>
      </c>
      <c r="C6" s="23"/>
      <c r="D6" s="85"/>
      <c r="E6" s="23"/>
      <c r="F6" s="85"/>
      <c r="G6" s="23"/>
      <c r="H6" s="238" t="s">
        <v>149</v>
      </c>
      <c r="J6" s="4"/>
      <c r="K6" s="4"/>
      <c r="L6" s="4"/>
      <c r="M6" s="4"/>
      <c r="N6" s="4"/>
      <c r="O6" s="4"/>
      <c r="P6" s="4"/>
      <c r="Q6" s="4"/>
      <c r="R6" s="4"/>
      <c r="S6" s="4"/>
      <c r="T6" s="4"/>
      <c r="U6" s="4"/>
      <c r="V6" s="4"/>
    </row>
    <row r="7" spans="2:22">
      <c r="B7" s="190"/>
      <c r="C7" s="15"/>
      <c r="D7" s="30" t="s">
        <v>10</v>
      </c>
      <c r="E7" s="31"/>
      <c r="F7" s="30" t="s">
        <v>5</v>
      </c>
      <c r="G7" s="31"/>
      <c r="H7" s="30"/>
      <c r="J7" s="4"/>
      <c r="K7" s="4"/>
      <c r="L7" s="4"/>
      <c r="M7" s="4"/>
      <c r="N7" s="4"/>
      <c r="O7" s="4"/>
      <c r="P7" s="4"/>
      <c r="Q7" s="4"/>
      <c r="R7" s="4"/>
      <c r="S7" s="4"/>
      <c r="T7" s="4"/>
      <c r="U7" s="4"/>
      <c r="V7" s="4"/>
    </row>
    <row r="8" spans="2:22">
      <c r="B8" s="191" t="s">
        <v>169</v>
      </c>
      <c r="C8" s="15"/>
      <c r="D8" s="170"/>
      <c r="E8" s="31"/>
      <c r="F8" s="181">
        <f>D8</f>
        <v>0</v>
      </c>
      <c r="G8" s="31"/>
      <c r="H8" s="230"/>
      <c r="I8" s="47"/>
    </row>
    <row r="9" spans="2:22">
      <c r="B9" s="191" t="s">
        <v>170</v>
      </c>
      <c r="C9" s="15"/>
      <c r="D9" s="170"/>
      <c r="E9" s="31"/>
      <c r="F9" s="181">
        <f t="shared" ref="F9:F17" si="0">D9</f>
        <v>0</v>
      </c>
      <c r="G9" s="31"/>
      <c r="H9" s="230"/>
      <c r="I9" s="47"/>
    </row>
    <row r="10" spans="2:22">
      <c r="B10" s="191" t="s">
        <v>171</v>
      </c>
      <c r="C10" s="15"/>
      <c r="D10" s="170"/>
      <c r="E10" s="31"/>
      <c r="F10" s="181">
        <f t="shared" si="0"/>
        <v>0</v>
      </c>
      <c r="G10" s="31"/>
      <c r="H10" s="230"/>
      <c r="I10" s="47"/>
    </row>
    <row r="11" spans="2:22">
      <c r="B11" s="191" t="s">
        <v>160</v>
      </c>
      <c r="C11" s="15"/>
      <c r="D11" s="170"/>
      <c r="E11" s="31"/>
      <c r="F11" s="181">
        <f t="shared" si="0"/>
        <v>0</v>
      </c>
      <c r="G11" s="31"/>
      <c r="H11" s="230"/>
      <c r="I11" s="47"/>
    </row>
    <row r="12" spans="2:22">
      <c r="B12" s="191" t="s">
        <v>161</v>
      </c>
      <c r="C12" s="15"/>
      <c r="D12" s="170"/>
      <c r="E12" s="31"/>
      <c r="F12" s="181">
        <f t="shared" ref="F12:F16" si="1">D12</f>
        <v>0</v>
      </c>
      <c r="G12" s="31"/>
      <c r="H12" s="230"/>
      <c r="I12" s="47"/>
    </row>
    <row r="13" spans="2:22">
      <c r="B13" s="191" t="s">
        <v>162</v>
      </c>
      <c r="C13" s="15"/>
      <c r="D13" s="170"/>
      <c r="E13" s="31"/>
      <c r="F13" s="181">
        <f t="shared" si="1"/>
        <v>0</v>
      </c>
      <c r="G13" s="31"/>
      <c r="H13" s="230"/>
      <c r="I13" s="47"/>
    </row>
    <row r="14" spans="2:22">
      <c r="B14" s="191" t="s">
        <v>163</v>
      </c>
      <c r="C14" s="15"/>
      <c r="D14" s="170"/>
      <c r="E14" s="31"/>
      <c r="F14" s="181">
        <f t="shared" si="1"/>
        <v>0</v>
      </c>
      <c r="G14" s="31"/>
      <c r="H14" s="230"/>
      <c r="I14" s="47"/>
    </row>
    <row r="15" spans="2:22">
      <c r="B15" s="191" t="s">
        <v>164</v>
      </c>
      <c r="C15" s="15"/>
      <c r="D15" s="170"/>
      <c r="E15" s="31"/>
      <c r="F15" s="181">
        <f t="shared" si="1"/>
        <v>0</v>
      </c>
      <c r="G15" s="31"/>
      <c r="H15" s="230"/>
      <c r="I15" s="47"/>
    </row>
    <row r="16" spans="2:22">
      <c r="B16" s="191" t="s">
        <v>165</v>
      </c>
      <c r="C16" s="15"/>
      <c r="D16" s="170"/>
      <c r="E16" s="31"/>
      <c r="F16" s="181">
        <f t="shared" si="1"/>
        <v>0</v>
      </c>
      <c r="G16" s="31"/>
      <c r="H16" s="230"/>
      <c r="I16" s="47"/>
    </row>
    <row r="17" spans="2:22">
      <c r="B17" s="191" t="s">
        <v>166</v>
      </c>
      <c r="C17" s="15"/>
      <c r="D17" s="170"/>
      <c r="E17" s="31"/>
      <c r="F17" s="181">
        <f t="shared" si="0"/>
        <v>0</v>
      </c>
      <c r="G17" s="31"/>
      <c r="H17" s="230"/>
      <c r="I17" s="47"/>
    </row>
    <row r="18" spans="2:22">
      <c r="B18" s="50" t="str">
        <f>CONCATENATE("Totaal ",B6)</f>
        <v>Totaal 6. Overige kosten</v>
      </c>
      <c r="C18" s="49"/>
      <c r="D18" s="50">
        <f>SUM(D8:D17)</f>
        <v>0</v>
      </c>
      <c r="E18" s="49"/>
      <c r="F18" s="50">
        <f>SUM(F8:F17)</f>
        <v>0</v>
      </c>
      <c r="G18" s="49"/>
      <c r="H18" s="239"/>
      <c r="I18" s="12"/>
      <c r="J18" s="4"/>
      <c r="K18" s="4"/>
      <c r="L18" s="4"/>
      <c r="M18" s="4"/>
      <c r="N18" s="4"/>
      <c r="O18" s="4"/>
      <c r="P18" s="4"/>
      <c r="Q18" s="4"/>
      <c r="R18" s="4"/>
      <c r="S18" s="4"/>
      <c r="T18" s="4"/>
      <c r="U18" s="4"/>
      <c r="V18" s="4"/>
    </row>
  </sheetData>
  <sheetProtection algorithmName="SHA-512" hashValue="aJM6NR3DiSqCbtPIingh9rQlkUu02SpGo7zIyFnUmQgaDVgbl5wa8s3cR67WQaiadh4pSIBaWFQ0oYBCEy2Dlw==" saltValue="L5t/feTotxVhGs6R7iYZ+A==" spinCount="100000" sheet="1"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8" orientation="landscape" horizontalDpi="300" verticalDpi="300" r:id="rId1"/>
  <headerFooter>
    <oddFooter xml:space="preserve">&amp;LBestand: &amp;F
Tabblad: &amp;A&amp;RPrintdatum: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29D81-9035-48CD-B6C8-092CDEA33C7E}">
  <sheetPr codeName="Blad8">
    <tabColor theme="9" tint="0.59999389629810485"/>
    <pageSetUpPr fitToPage="1"/>
  </sheetPr>
  <dimension ref="B2:V27"/>
  <sheetViews>
    <sheetView topLeftCell="A6" workbookViewId="0">
      <selection activeCell="H19" sqref="H19"/>
    </sheetView>
    <sheetView topLeftCell="A9" workbookViewId="1">
      <selection activeCell="F16" sqref="F16"/>
    </sheetView>
  </sheetViews>
  <sheetFormatPr defaultColWidth="9.36328125" defaultRowHeight="14.5"/>
  <cols>
    <col min="1" max="1" width="5.453125" style="2" customWidth="1"/>
    <col min="2" max="2" width="55.6328125" style="2" customWidth="1"/>
    <col min="3" max="3" width="5.6328125" style="2" customWidth="1"/>
    <col min="4" max="4" width="24.6328125" style="2" customWidth="1"/>
    <col min="5" max="5" width="5.6328125" style="2" customWidth="1"/>
    <col min="6" max="6" width="24.6328125" style="2" customWidth="1"/>
    <col min="7" max="7" width="5.6328125" style="2" customWidth="1"/>
    <col min="8" max="8" width="50.6328125" style="2" customWidth="1"/>
    <col min="9" max="9" width="5.81640625" style="2" customWidth="1"/>
    <col min="10" max="10" width="15" style="2" customWidth="1"/>
    <col min="11" max="11" width="19.54296875" style="2" customWidth="1"/>
    <col min="12" max="12" width="4.453125" style="2" customWidth="1"/>
    <col min="13" max="13" width="13" style="2" customWidth="1"/>
    <col min="14" max="14" width="5" style="2" customWidth="1"/>
    <col min="15" max="16384" width="9.36328125" style="2"/>
  </cols>
  <sheetData>
    <row r="2" spans="2:22" ht="15" customHeight="1">
      <c r="B2" s="188"/>
    </row>
    <row r="3" spans="2:22" ht="18.5">
      <c r="B3" s="241" t="str">
        <f>CONCATENATE("Kostenverhaal Gemeente ",Start!$F$8)</f>
        <v>Kostenverhaal Gemeente …</v>
      </c>
      <c r="C3" s="242"/>
      <c r="D3" s="242"/>
      <c r="E3" s="234"/>
      <c r="F3" s="234"/>
      <c r="G3" s="234"/>
      <c r="H3" s="234"/>
    </row>
    <row r="4" spans="2:22" ht="18.5">
      <c r="B4" s="240" t="str">
        <f>CONCATENATE("Anterieure overeenkomst ",Start!$F$9)</f>
        <v>Anterieure overeenkomst …</v>
      </c>
      <c r="C4" s="243"/>
      <c r="D4" s="243"/>
      <c r="E4" s="236"/>
      <c r="F4" s="236"/>
      <c r="G4" s="236"/>
      <c r="H4" s="236"/>
    </row>
    <row r="5" spans="2:22">
      <c r="J5" s="4"/>
      <c r="K5" s="4"/>
      <c r="L5" s="4"/>
      <c r="M5" s="4"/>
      <c r="N5" s="4"/>
      <c r="O5" s="4"/>
      <c r="P5" s="4"/>
      <c r="Q5" s="4"/>
      <c r="R5" s="4"/>
      <c r="S5" s="4"/>
      <c r="T5" s="4"/>
      <c r="U5" s="4"/>
      <c r="V5" s="4"/>
    </row>
    <row r="6" spans="2:22" ht="15.5">
      <c r="B6" s="189" t="s">
        <v>193</v>
      </c>
      <c r="C6" s="23"/>
      <c r="D6" s="85"/>
      <c r="E6" s="23"/>
      <c r="F6" s="85"/>
      <c r="G6" s="23"/>
      <c r="H6" s="238" t="s">
        <v>149</v>
      </c>
      <c r="J6" s="4"/>
      <c r="K6" s="4"/>
      <c r="L6" s="4"/>
      <c r="M6" s="4"/>
      <c r="N6" s="4"/>
      <c r="O6" s="4"/>
      <c r="P6" s="4"/>
      <c r="Q6" s="4"/>
      <c r="R6" s="4"/>
      <c r="S6" s="4"/>
      <c r="T6" s="4"/>
      <c r="U6" s="4"/>
      <c r="V6" s="4"/>
    </row>
    <row r="7" spans="2:22">
      <c r="B7" s="190" t="s">
        <v>194</v>
      </c>
      <c r="C7" s="15"/>
      <c r="D7" s="30" t="s">
        <v>10</v>
      </c>
      <c r="E7" s="31"/>
      <c r="F7" s="30" t="s">
        <v>5</v>
      </c>
      <c r="G7" s="31"/>
      <c r="H7" s="30"/>
      <c r="J7" s="4"/>
      <c r="K7" s="4"/>
      <c r="L7" s="4"/>
      <c r="M7" s="4"/>
      <c r="N7" s="4"/>
      <c r="O7" s="4"/>
      <c r="P7" s="4"/>
      <c r="Q7" s="4"/>
      <c r="R7" s="4"/>
      <c r="S7" s="4"/>
      <c r="T7" s="4"/>
      <c r="U7" s="4"/>
      <c r="V7" s="4"/>
    </row>
    <row r="8" spans="2:22">
      <c r="B8" s="215" t="s">
        <v>52</v>
      </c>
      <c r="C8" s="15"/>
      <c r="D8" s="170"/>
      <c r="E8" s="31"/>
      <c r="F8" s="262">
        <f>D8</f>
        <v>0</v>
      </c>
      <c r="G8" s="31"/>
      <c r="H8" s="230"/>
      <c r="I8" s="47"/>
    </row>
    <row r="9" spans="2:22">
      <c r="B9" s="191" t="s">
        <v>53</v>
      </c>
      <c r="C9" s="15"/>
      <c r="D9" s="170"/>
      <c r="E9" s="31"/>
      <c r="F9" s="262">
        <f t="shared" ref="F9:F19" si="0">D9</f>
        <v>0</v>
      </c>
      <c r="G9" s="31"/>
      <c r="H9" s="230"/>
      <c r="I9" s="47"/>
    </row>
    <row r="10" spans="2:22">
      <c r="B10" s="191" t="s">
        <v>54</v>
      </c>
      <c r="C10" s="15"/>
      <c r="D10" s="170"/>
      <c r="E10" s="31"/>
      <c r="F10" s="262">
        <f t="shared" si="0"/>
        <v>0</v>
      </c>
      <c r="G10" s="31"/>
      <c r="H10" s="230"/>
      <c r="I10" s="47"/>
    </row>
    <row r="11" spans="2:22">
      <c r="B11" s="191" t="s">
        <v>55</v>
      </c>
      <c r="C11" s="15"/>
      <c r="D11" s="170"/>
      <c r="E11" s="31"/>
      <c r="F11" s="262">
        <f t="shared" si="0"/>
        <v>0</v>
      </c>
      <c r="G11" s="31"/>
      <c r="H11" s="230"/>
      <c r="I11" s="47"/>
    </row>
    <row r="12" spans="2:22">
      <c r="B12" s="191" t="s">
        <v>109</v>
      </c>
      <c r="C12" s="15"/>
      <c r="D12" s="170"/>
      <c r="E12" s="31"/>
      <c r="F12" s="262">
        <f t="shared" si="0"/>
        <v>0</v>
      </c>
      <c r="G12" s="31"/>
      <c r="H12" s="230"/>
      <c r="I12" s="47"/>
    </row>
    <row r="13" spans="2:22">
      <c r="B13" s="191" t="s">
        <v>56</v>
      </c>
      <c r="C13" s="15"/>
      <c r="D13" s="170"/>
      <c r="E13" s="31"/>
      <c r="F13" s="262">
        <f t="shared" si="0"/>
        <v>0</v>
      </c>
      <c r="G13" s="31"/>
      <c r="H13" s="230"/>
      <c r="I13" s="47"/>
    </row>
    <row r="14" spans="2:22">
      <c r="B14" s="191" t="s">
        <v>57</v>
      </c>
      <c r="C14" s="15"/>
      <c r="D14" s="170"/>
      <c r="E14" s="31"/>
      <c r="F14" s="262">
        <f t="shared" si="0"/>
        <v>0</v>
      </c>
      <c r="G14" s="31"/>
      <c r="H14" s="230"/>
      <c r="I14" s="47"/>
    </row>
    <row r="15" spans="2:22">
      <c r="B15" s="191" t="s">
        <v>58</v>
      </c>
      <c r="C15" s="15"/>
      <c r="D15" s="170"/>
      <c r="E15" s="31"/>
      <c r="F15" s="262">
        <f t="shared" si="0"/>
        <v>0</v>
      </c>
      <c r="G15" s="31"/>
      <c r="H15" s="230"/>
      <c r="I15" s="47"/>
    </row>
    <row r="16" spans="2:22">
      <c r="B16" s="191" t="s">
        <v>59</v>
      </c>
      <c r="C16" s="15"/>
      <c r="D16" s="170"/>
      <c r="E16" s="31"/>
      <c r="F16" s="262">
        <f t="shared" si="0"/>
        <v>0</v>
      </c>
      <c r="G16" s="31"/>
      <c r="H16" s="230"/>
      <c r="I16" s="47"/>
    </row>
    <row r="17" spans="2:22">
      <c r="B17" s="191" t="s">
        <v>108</v>
      </c>
      <c r="C17" s="15"/>
      <c r="D17" s="170"/>
      <c r="E17" s="31"/>
      <c r="F17" s="262">
        <f t="shared" si="0"/>
        <v>0</v>
      </c>
      <c r="G17" s="31"/>
      <c r="H17" s="230"/>
      <c r="I17" s="47"/>
    </row>
    <row r="18" spans="2:22">
      <c r="B18" s="191" t="s">
        <v>60</v>
      </c>
      <c r="C18" s="15"/>
      <c r="D18" s="170"/>
      <c r="E18" s="31"/>
      <c r="F18" s="262">
        <f t="shared" si="0"/>
        <v>0</v>
      </c>
      <c r="G18" s="31"/>
      <c r="H18" s="230"/>
      <c r="I18" s="47"/>
    </row>
    <row r="19" spans="2:22">
      <c r="B19" s="191" t="s">
        <v>61</v>
      </c>
      <c r="C19" s="15"/>
      <c r="D19" s="170"/>
      <c r="E19" s="31"/>
      <c r="F19" s="262">
        <f t="shared" si="0"/>
        <v>0</v>
      </c>
      <c r="G19" s="31"/>
      <c r="H19" s="230"/>
      <c r="I19" s="47"/>
    </row>
    <row r="20" spans="2:22">
      <c r="B20" s="50" t="s">
        <v>196</v>
      </c>
      <c r="C20" s="49"/>
      <c r="D20" s="50">
        <f>SUM(D8:D19)</f>
        <v>0</v>
      </c>
      <c r="E20" s="49"/>
      <c r="F20" s="50">
        <f>SUM(F8:F19)</f>
        <v>0</v>
      </c>
      <c r="G20" s="49"/>
      <c r="H20" s="239"/>
      <c r="I20" s="12"/>
      <c r="J20" s="4"/>
      <c r="K20" s="4"/>
      <c r="L20" s="4"/>
      <c r="M20" s="4"/>
      <c r="N20" s="4"/>
      <c r="O20" s="4"/>
      <c r="P20" s="4"/>
      <c r="Q20" s="4"/>
      <c r="R20" s="4"/>
      <c r="S20" s="4"/>
      <c r="T20" s="4"/>
      <c r="U20" s="4"/>
      <c r="V20" s="4"/>
    </row>
    <row r="21" spans="2:22">
      <c r="J21" s="4"/>
      <c r="K21" s="4"/>
      <c r="L21" s="4"/>
      <c r="M21" s="4"/>
      <c r="N21" s="4"/>
      <c r="O21" s="4"/>
      <c r="P21" s="4"/>
      <c r="Q21" s="4"/>
      <c r="R21" s="4"/>
      <c r="S21" s="4"/>
      <c r="T21" s="4"/>
      <c r="U21" s="4"/>
      <c r="V21" s="4"/>
    </row>
    <row r="22" spans="2:22">
      <c r="B22" s="190" t="s">
        <v>195</v>
      </c>
      <c r="D22" s="30" t="s">
        <v>10</v>
      </c>
      <c r="E22" s="31"/>
      <c r="F22" s="30" t="s">
        <v>5</v>
      </c>
      <c r="H22" s="30"/>
    </row>
    <row r="23" spans="2:22">
      <c r="B23" s="191" t="s">
        <v>185</v>
      </c>
      <c r="C23" s="15"/>
      <c r="D23" s="170"/>
      <c r="E23" s="31"/>
      <c r="F23" s="262">
        <f>D23</f>
        <v>0</v>
      </c>
      <c r="G23" s="31"/>
      <c r="H23" s="230"/>
      <c r="I23" s="47"/>
    </row>
    <row r="24" spans="2:22">
      <c r="B24" s="191" t="s">
        <v>198</v>
      </c>
      <c r="C24" s="15"/>
      <c r="D24" s="170"/>
      <c r="E24" s="31"/>
      <c r="F24" s="262">
        <f t="shared" ref="F24:F26" si="1">D24</f>
        <v>0</v>
      </c>
      <c r="G24" s="31"/>
      <c r="H24" s="230"/>
      <c r="I24" s="47"/>
    </row>
    <row r="25" spans="2:22">
      <c r="B25" s="191" t="s">
        <v>199</v>
      </c>
      <c r="C25" s="15"/>
      <c r="D25" s="170"/>
      <c r="E25" s="31"/>
      <c r="F25" s="262">
        <f t="shared" si="1"/>
        <v>0</v>
      </c>
      <c r="G25" s="31"/>
      <c r="H25" s="230"/>
      <c r="I25" s="47"/>
    </row>
    <row r="26" spans="2:22">
      <c r="B26" s="191" t="s">
        <v>200</v>
      </c>
      <c r="C26" s="15"/>
      <c r="D26" s="170"/>
      <c r="E26" s="31"/>
      <c r="F26" s="262">
        <f t="shared" si="1"/>
        <v>0</v>
      </c>
      <c r="G26" s="31"/>
      <c r="H26" s="230"/>
      <c r="I26" s="47"/>
    </row>
    <row r="27" spans="2:22">
      <c r="B27" s="50" t="s">
        <v>197</v>
      </c>
      <c r="C27" s="49"/>
      <c r="D27" s="50">
        <f>SUM(D23:D23)</f>
        <v>0</v>
      </c>
      <c r="E27" s="49"/>
      <c r="F27" s="50">
        <f>SUM(F23:F23)</f>
        <v>0</v>
      </c>
      <c r="G27" s="49"/>
      <c r="H27" s="239"/>
      <c r="I27" s="12"/>
      <c r="J27" s="4"/>
      <c r="K27" s="4"/>
      <c r="L27" s="4"/>
      <c r="M27" s="4"/>
      <c r="N27" s="4"/>
      <c r="O27" s="4"/>
      <c r="P27" s="4"/>
      <c r="Q27" s="4"/>
      <c r="R27" s="4"/>
      <c r="S27" s="4"/>
      <c r="T27" s="4"/>
      <c r="U27" s="4"/>
      <c r="V27" s="4"/>
    </row>
  </sheetData>
  <sheetProtection algorithmName="SHA-512" hashValue="FNEQcn0+jKValAayBFFDu6NS422hVe5+1K6AgZuE6T6H4VJ3mjosHh9HG0gmoZ91YN/25vo9KnlpqwK1Bdy3yw==" saltValue="j2mbszcO8no/MrG6A8bDUg==" spinCount="100000" sheet="1"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7" orientation="landscape" horizontalDpi="300" verticalDpi="300" r:id="rId1"/>
  <headerFooter>
    <oddFooter>&amp;LBestand: &amp;F
Tabblad: &amp;A&amp;RPrintdatum:&amp;D</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34475-F7FF-4D61-BDF1-0F14373F38DD}">
  <sheetPr>
    <tabColor theme="9" tint="0.59999389629810485"/>
    <pageSetUpPr fitToPage="1"/>
  </sheetPr>
  <dimension ref="A2:Q11"/>
  <sheetViews>
    <sheetView workbookViewId="0">
      <selection sqref="A1:I11"/>
    </sheetView>
    <sheetView workbookViewId="1">
      <selection activeCell="G17" sqref="G17"/>
    </sheetView>
  </sheetViews>
  <sheetFormatPr defaultColWidth="9.36328125" defaultRowHeight="14.5"/>
  <cols>
    <col min="1" max="1" width="5.453125" style="2" customWidth="1"/>
    <col min="2" max="2" width="55.6328125" style="2" customWidth="1"/>
    <col min="3" max="3" width="5.6328125" style="2" customWidth="1"/>
    <col min="4" max="4" width="24.6328125" style="2" customWidth="1"/>
    <col min="5" max="5" width="5.6328125" style="2" customWidth="1"/>
    <col min="6" max="6" width="24.6328125" style="2" customWidth="1"/>
    <col min="7" max="7" width="5.6328125" style="2" customWidth="1"/>
    <col min="8" max="8" width="50.6328125" style="2" customWidth="1"/>
    <col min="9" max="9" width="5" style="2" customWidth="1"/>
    <col min="10" max="16384" width="9.36328125" style="2"/>
  </cols>
  <sheetData>
    <row r="2" spans="1:17" ht="14" customHeight="1">
      <c r="B2" s="188"/>
    </row>
    <row r="3" spans="1:17" ht="18.5">
      <c r="B3" s="241" t="str">
        <f>CONCATENATE("Kostenverhaal Gemeente ",Start!$F$8)</f>
        <v>Kostenverhaal Gemeente …</v>
      </c>
      <c r="C3" s="242"/>
      <c r="D3" s="242"/>
      <c r="E3" s="234"/>
      <c r="F3" s="234"/>
      <c r="G3" s="234"/>
      <c r="H3" s="234"/>
    </row>
    <row r="4" spans="1:17" ht="18.5">
      <c r="B4" s="240" t="str">
        <f>CONCATENATE("Anterieure overeenkomst ",Start!$F$9)</f>
        <v>Anterieure overeenkomst …</v>
      </c>
      <c r="C4" s="243"/>
      <c r="D4" s="243"/>
      <c r="E4" s="236"/>
      <c r="F4" s="236"/>
      <c r="G4" s="236"/>
      <c r="H4" s="236"/>
    </row>
    <row r="5" spans="1:17">
      <c r="H5" s="4"/>
      <c r="I5" s="4"/>
      <c r="J5" s="4"/>
      <c r="K5" s="4"/>
      <c r="L5" s="4"/>
      <c r="M5" s="4"/>
      <c r="N5" s="4"/>
      <c r="O5" s="4"/>
      <c r="P5" s="4"/>
      <c r="Q5" s="4"/>
    </row>
    <row r="6" spans="1:17" s="23" customFormat="1" ht="15.5">
      <c r="A6" s="2"/>
      <c r="B6" s="189" t="s">
        <v>172</v>
      </c>
      <c r="D6" s="85"/>
      <c r="F6" s="85"/>
      <c r="H6" s="238" t="s">
        <v>149</v>
      </c>
      <c r="I6" s="29"/>
      <c r="J6" s="29"/>
      <c r="K6" s="29"/>
      <c r="L6" s="29"/>
      <c r="M6" s="29"/>
      <c r="N6" s="29"/>
      <c r="O6" s="29"/>
      <c r="P6" s="29"/>
      <c r="Q6" s="29"/>
    </row>
    <row r="7" spans="1:17">
      <c r="B7" s="190" t="s">
        <v>159</v>
      </c>
      <c r="D7" s="30" t="s">
        <v>10</v>
      </c>
      <c r="E7" s="31"/>
      <c r="F7" s="30" t="s">
        <v>5</v>
      </c>
      <c r="G7" s="31"/>
      <c r="H7" s="30"/>
      <c r="I7" s="4"/>
      <c r="J7" s="4"/>
      <c r="K7" s="4"/>
      <c r="L7" s="4"/>
      <c r="M7" s="4"/>
      <c r="N7" s="4"/>
      <c r="O7" s="4"/>
      <c r="P7" s="4"/>
      <c r="Q7" s="4"/>
    </row>
    <row r="8" spans="1:17" s="44" customFormat="1" ht="15" customHeight="1">
      <c r="A8" s="2"/>
      <c r="B8" s="215" t="s">
        <v>158</v>
      </c>
      <c r="D8" s="170"/>
      <c r="E8" s="45"/>
      <c r="F8" s="267">
        <f>D8</f>
        <v>0</v>
      </c>
      <c r="G8" s="45"/>
      <c r="H8" s="230"/>
      <c r="I8" s="46"/>
      <c r="J8" s="46"/>
      <c r="K8" s="46"/>
      <c r="L8" s="46"/>
      <c r="M8" s="46"/>
      <c r="N8" s="46"/>
      <c r="O8" s="46"/>
      <c r="P8" s="46"/>
      <c r="Q8" s="46"/>
    </row>
    <row r="9" spans="1:17" s="44" customFormat="1" ht="15" customHeight="1">
      <c r="A9" s="2"/>
      <c r="B9" s="191" t="s">
        <v>154</v>
      </c>
      <c r="D9" s="170"/>
      <c r="E9" s="45"/>
      <c r="F9" s="267">
        <f>D9</f>
        <v>0</v>
      </c>
      <c r="G9" s="45"/>
      <c r="H9" s="230"/>
      <c r="I9" s="46"/>
      <c r="J9" s="46"/>
      <c r="K9" s="46"/>
      <c r="L9" s="46"/>
      <c r="M9" s="46"/>
      <c r="N9" s="46"/>
      <c r="O9" s="46"/>
      <c r="P9" s="46"/>
      <c r="Q9" s="46"/>
    </row>
    <row r="10" spans="1:17">
      <c r="B10" s="50" t="str">
        <f>CONCATENATE("Totaal ",B6)</f>
        <v>Totaal 8. Nadeelcompensatie</v>
      </c>
      <c r="C10" s="49"/>
      <c r="D10" s="50">
        <f>SUBTOTAL(9,D8:D9)</f>
        <v>0</v>
      </c>
      <c r="E10" s="49"/>
      <c r="F10" s="50">
        <f>SUBTOTAL(9,F8:F9)</f>
        <v>0</v>
      </c>
      <c r="G10" s="49"/>
      <c r="H10" s="239"/>
      <c r="I10" s="4"/>
      <c r="J10" s="4"/>
      <c r="K10" s="4"/>
      <c r="L10" s="4"/>
      <c r="M10" s="4"/>
      <c r="N10" s="4"/>
      <c r="O10" s="4"/>
      <c r="P10" s="4"/>
      <c r="Q10" s="4"/>
    </row>
    <row r="11" spans="1:17">
      <c r="H11" s="4"/>
      <c r="I11" s="4"/>
      <c r="J11" s="4"/>
      <c r="K11" s="4"/>
      <c r="L11" s="4"/>
      <c r="M11" s="4"/>
      <c r="N11" s="4"/>
      <c r="O11" s="4"/>
      <c r="P11" s="4"/>
      <c r="Q11" s="4"/>
    </row>
  </sheetData>
  <sheetProtection algorithmName="SHA-512" hashValue="M8v/dzrRjy6ZYomh42RvvYaZwMdLHSHaXHgSXuSk7Jm4bPkqfwM1ih2piPQ0IbKbNBA91b605D0cmKxRyp8N6A==" saltValue="kP8w0cjldqhmwUMuNTpKwA==" spinCount="100000" sheet="1"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8" orientation="landscape" horizontalDpi="300" verticalDpi="300" r:id="rId1"/>
  <headerFooter>
    <oddFooter>&amp;LBestand: &amp;F
Tabblad: &amp;A&amp;RPrintdatum: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D016BE2BBB6C42B70F95F52812D5C5" ma:contentTypeVersion="18" ma:contentTypeDescription="Een nieuw document maken." ma:contentTypeScope="" ma:versionID="dc64a462c061c86ff743da6bb8b07156">
  <xsd:schema xmlns:xsd="http://www.w3.org/2001/XMLSchema" xmlns:xs="http://www.w3.org/2001/XMLSchema" xmlns:p="http://schemas.microsoft.com/office/2006/metadata/properties" xmlns:ns2="87fe3e68-a5df-41ad-ae99-c4ad4bb37749" xmlns:ns3="26854655-8d42-4b8b-b848-a6f4f3e903d7" targetNamespace="http://schemas.microsoft.com/office/2006/metadata/properties" ma:root="true" ma:fieldsID="690220d5c8d45b5061e97aad9c841f77" ns2:_="" ns3:_="">
    <xsd:import namespace="87fe3e68-a5df-41ad-ae99-c4ad4bb37749"/>
    <xsd:import namespace="26854655-8d42-4b8b-b848-a6f4f3e903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fe3e68-a5df-41ad-ae99-c4ad4bb377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d3f107dc-7ca1-41ea-bc33-b9077d21e178"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854655-8d42-4b8b-b848-a6f4f3e903d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5229a82d-138b-4d3b-91f9-91f735802257}" ma:internalName="TaxCatchAll" ma:showField="CatchAllData" ma:web="26854655-8d42-4b8b-b848-a6f4f3e903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7fe3e68-a5df-41ad-ae99-c4ad4bb37749">
      <Terms xmlns="http://schemas.microsoft.com/office/infopath/2007/PartnerControls"/>
    </lcf76f155ced4ddcb4097134ff3c332f>
    <TaxCatchAll xmlns="26854655-8d42-4b8b-b848-a6f4f3e903d7" xsi:nil="true"/>
  </documentManagement>
</p:properties>
</file>

<file path=customXml/itemProps1.xml><?xml version="1.0" encoding="utf-8"?>
<ds:datastoreItem xmlns:ds="http://schemas.openxmlformats.org/officeDocument/2006/customXml" ds:itemID="{A0CE6A18-6F10-4804-B4B0-C040D596C58A}">
  <ds:schemaRefs>
    <ds:schemaRef ds:uri="http://schemas.microsoft.com/sharepoint/v3/contenttype/forms"/>
  </ds:schemaRefs>
</ds:datastoreItem>
</file>

<file path=customXml/itemProps2.xml><?xml version="1.0" encoding="utf-8"?>
<ds:datastoreItem xmlns:ds="http://schemas.openxmlformats.org/officeDocument/2006/customXml" ds:itemID="{BC515AD8-054C-4698-A8FF-F5FFFF694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fe3e68-a5df-41ad-ae99-c4ad4bb37749"/>
    <ds:schemaRef ds:uri="26854655-8d42-4b8b-b848-a6f4f3e90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DC9749-41FD-4813-9BDE-3429FE5F2DF0}">
  <ds:schemaRefs>
    <ds:schemaRef ds:uri="87fe3e68-a5df-41ad-ae99-c4ad4bb37749"/>
    <ds:schemaRef ds:uri="http://www.w3.org/XML/1998/namespace"/>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26854655-8d42-4b8b-b848-a6f4f3e903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11</vt:i4>
      </vt:variant>
    </vt:vector>
  </HeadingPairs>
  <TitlesOfParts>
    <vt:vector size="22" baseType="lpstr">
      <vt:lpstr>Toelichting</vt:lpstr>
      <vt:lpstr>Totaal kostenverhaal (1 tm 8)</vt:lpstr>
      <vt:lpstr>Start</vt:lpstr>
      <vt:lpstr>1. tm 3. Plankosten</vt:lpstr>
      <vt:lpstr>4. Onderzoeken</vt:lpstr>
      <vt:lpstr>5. Civiel &amp; cultuurtech kosten</vt:lpstr>
      <vt:lpstr>6. Overige kosten</vt:lpstr>
      <vt:lpstr>7. Financiële bijdrage</vt:lpstr>
      <vt:lpstr>8. Nadeelcompensatie</vt:lpstr>
      <vt:lpstr>Hulpblad bijdrage sociaal</vt:lpstr>
      <vt:lpstr>Hulpblad bijdrage parkeren</vt:lpstr>
      <vt:lpstr>'1. tm 3. Plankosten'!Afdrukbereik</vt:lpstr>
      <vt:lpstr>'4. Onderzoeken'!Afdrukbereik</vt:lpstr>
      <vt:lpstr>'5. Civiel &amp; cultuurtech kosten'!Afdrukbereik</vt:lpstr>
      <vt:lpstr>'6. Overige kosten'!Afdrukbereik</vt:lpstr>
      <vt:lpstr>'7. Financiële bijdrage'!Afdrukbereik</vt:lpstr>
      <vt:lpstr>'8. Nadeelcompensatie'!Afdrukbereik</vt:lpstr>
      <vt:lpstr>'Hulpblad bijdrage parkeren'!Afdrukbereik</vt:lpstr>
      <vt:lpstr>'Hulpblad bijdrage sociaal'!Afdrukbereik</vt:lpstr>
      <vt:lpstr>Start!Afdrukbereik</vt:lpstr>
      <vt:lpstr>Toelichting!Afdrukbereik</vt:lpstr>
      <vt:lpstr>'Totaal kostenverhaal (1 tm 8)'!Afdrukbereik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Sjoerd van de Grootevheen</dc:creator>
  <cp:lastModifiedBy>Barbara van Hoek</cp:lastModifiedBy>
  <cp:lastPrinted>2025-05-13T08:12:37Z</cp:lastPrinted>
  <dcterms:created xsi:type="dcterms:W3CDTF">2022-11-28T08:03:07Z</dcterms:created>
  <dcterms:modified xsi:type="dcterms:W3CDTF">2025-05-15T10:16:26Z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0x01010084D016BE2BBB6C42B70F95F52812D5C5</vt:lpwstr>
  </property>
  <property fmtid="{D5CDD505-2E9C-101B-9397-08002B2CF9AE}" pid="3" name="MediaServiceImageTags">
    <vt:lpwstr/>
  </property>
  <property fmtid="{D5CDD505-2E9C-101B-9397-08002B2CF9AE}" pid="4" name="MSIP_Label_b8665262-5df6-455e-bf48-5928a5d868f6_Enabled">
    <vt:lpwstr>true</vt:lpwstr>
  </property>
  <property fmtid="{D5CDD505-2E9C-101B-9397-08002B2CF9AE}" pid="5" name="MSIP_Label_b8665262-5df6-455e-bf48-5928a5d868f6_SetDate">
    <vt:lpwstr>2025-04-01T12:11:30Z</vt:lpwstr>
  </property>
  <property fmtid="{D5CDD505-2E9C-101B-9397-08002B2CF9AE}" pid="6" name="MSIP_Label_b8665262-5df6-455e-bf48-5928a5d868f6_Method">
    <vt:lpwstr>Standard</vt:lpwstr>
  </property>
  <property fmtid="{D5CDD505-2E9C-101B-9397-08002B2CF9AE}" pid="7" name="MSIP_Label_b8665262-5df6-455e-bf48-5928a5d868f6_Name">
    <vt:lpwstr>Vertrouwelijk</vt:lpwstr>
  </property>
  <property fmtid="{D5CDD505-2E9C-101B-9397-08002B2CF9AE}" pid="8" name="MSIP_Label_b8665262-5df6-455e-bf48-5928a5d868f6_SiteId">
    <vt:lpwstr>d2aff5f9-8c21-47f2-88f3-08ac4fda56f5</vt:lpwstr>
  </property>
  <property fmtid="{D5CDD505-2E9C-101B-9397-08002B2CF9AE}" pid="9" name="MSIP_Label_b8665262-5df6-455e-bf48-5928a5d868f6_ActionId">
    <vt:lpwstr>e3e37a1c-637d-4d02-afa3-625abd433ebe</vt:lpwstr>
  </property>
  <property fmtid="{D5CDD505-2E9C-101B-9397-08002B2CF9AE}" pid="10" name="MSIP_Label_b8665262-5df6-455e-bf48-5928a5d868f6_ContentBits">
    <vt:lpwstr>0</vt:lpwstr>
  </property>
  <property fmtid="{D5CDD505-2E9C-101B-9397-08002B2CF9AE}" pid="11" name="MSIP_Label_b8665262-5df6-455e-bf48-5928a5d868f6_Tag">
    <vt:lpwstr>10, 3, 0, 1</vt:lpwstr>
  </property>
</Properties>
</file>